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vők" sheetId="1" state="visible" r:id="rId1"/>
    <sheet xmlns:r="http://schemas.openxmlformats.org/officeDocument/2006/relationships" name="Forgalom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yyyy.mm.dd."/>
  </numFmts>
  <fonts count="5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0" fontId="4" fillId="5" borderId="1" pivotButton="0" quotePrefix="0" xfId="0"/>
    <xf numFmtId="164" fontId="4" fillId="5" borderId="1" pivotButton="0" quotePrefix="0" xfId="0"/>
    <xf numFmtId="165" fontId="0" fillId="3" borderId="1" applyAlignment="1" pivotButton="0" quotePrefix="0" xfId="0">
      <alignment horizontal="center" vertical="center"/>
    </xf>
    <xf numFmtId="9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3" fillId="3" borderId="1" pivotButton="0" quotePrefix="0" xfId="0"/>
    <xf numFmtId="0" fontId="0" fillId="6" borderId="1" applyAlignment="1" pivotButton="0" quotePrefix="0" xfId="0">
      <alignment horizontal="center" vertical="center"/>
    </xf>
    <xf numFmtId="0" fontId="3" fillId="4" borderId="1" pivotButton="0" quotePrefix="0" xfId="0"/>
    <xf numFmtId="164" fontId="0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color rgb="00FFFFFF"/>
      </font>
      <fill>
        <patternFill patternType="solid">
          <fgColor rgb="00DC2626"/>
        </patternFill>
      </fill>
    </dxf>
    <dxf>
      <fill>
        <patternFill patternType="solid">
          <fgColor rgb="00FFFB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Vevőnkénti bruttó forgalom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'Összesítő'!$A$13:$A$22</f>
            </numRef>
          </cat>
          <val>
            <numRef>
              <f>'Összesítő'!$B$13:$B$22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Vevő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Forgalom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Vevők száma kategória szerint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'Összesítő'!B26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'Összesítő'!$A$27:$A$29</f>
            </numRef>
          </cat>
          <val>
            <numRef>
              <f>'Összesítő'!$B$27:$B$29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11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25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4" customWidth="1" min="2" max="2"/>
    <col width="12" customWidth="1" min="3" max="3"/>
    <col width="15" customWidth="1" min="4" max="4"/>
    <col width="15" customWidth="1" min="5" max="5"/>
    <col width="16" customWidth="1" min="6" max="6"/>
    <col width="15" customWidth="1" min="7" max="7"/>
    <col width="24" customWidth="1" min="8" max="8"/>
    <col width="10" customWidth="1" min="9" max="9"/>
    <col width="16" customWidth="1" min="10" max="10"/>
    <col width="15" customWidth="1" min="11" max="11"/>
    <col width="9" customWidth="1" min="12" max="12"/>
  </cols>
  <sheetData>
    <row r="1" ht="28" customHeight="1">
      <c r="A1" s="1" t="inlineStr">
        <is>
          <t>Vevő Nyilvántartás – Törzsadatok</t>
        </is>
      </c>
    </row>
    <row r="2">
      <c r="A2" s="2" t="inlineStr">
        <is>
          <t>Sorszám</t>
        </is>
      </c>
      <c r="B2" s="2" t="inlineStr">
        <is>
          <t>Vevő neve</t>
        </is>
      </c>
      <c r="C2" s="2" t="inlineStr">
        <is>
          <t>Cégforma</t>
        </is>
      </c>
      <c r="D2" s="2" t="inlineStr">
        <is>
          <t>Adószám</t>
        </is>
      </c>
      <c r="E2" s="2" t="inlineStr">
        <is>
          <t>Székhely</t>
        </is>
      </c>
      <c r="F2" s="2" t="inlineStr">
        <is>
          <t>Kapcsolattartó</t>
        </is>
      </c>
      <c r="G2" s="2" t="inlineStr">
        <is>
          <t>Telefon</t>
        </is>
      </c>
      <c r="H2" s="2" t="inlineStr">
        <is>
          <t>E-mail</t>
        </is>
      </c>
      <c r="I2" s="2" t="inlineStr">
        <is>
          <t>Kategória</t>
        </is>
      </c>
      <c r="J2" s="2" t="inlineStr">
        <is>
          <t>Fizetési hat. (nap)</t>
        </is>
      </c>
      <c r="K2" s="2" t="inlineStr">
        <is>
          <t>Hitelkeret (Ft)</t>
        </is>
      </c>
      <c r="L2" s="2" t="inlineStr">
        <is>
          <t>Aktív</t>
        </is>
      </c>
    </row>
    <row r="3">
      <c r="A3" s="3" t="n">
        <v>1</v>
      </c>
      <c r="B3" s="4" t="inlineStr">
        <is>
          <t>Nagy Trade Kft.</t>
        </is>
      </c>
      <c r="C3" s="3" t="inlineStr">
        <is>
          <t>Kft.</t>
        </is>
      </c>
      <c r="D3" s="3" t="inlineStr">
        <is>
          <t>12345671-2-42</t>
        </is>
      </c>
      <c r="E3" s="4" t="inlineStr">
        <is>
          <t>Budapest</t>
        </is>
      </c>
      <c r="F3" s="4" t="inlineStr">
        <is>
          <t>Nagy Péter</t>
        </is>
      </c>
      <c r="G3" s="3" t="inlineStr">
        <is>
          <t>+36301112233</t>
        </is>
      </c>
      <c r="H3" s="4" t="inlineStr">
        <is>
          <t>info@nagytrade.hu</t>
        </is>
      </c>
      <c r="I3" s="3" t="inlineStr">
        <is>
          <t>A</t>
        </is>
      </c>
      <c r="J3" s="3" t="n">
        <v>30</v>
      </c>
      <c r="K3" s="5" t="n">
        <v>5000000</v>
      </c>
      <c r="L3" s="3" t="inlineStr">
        <is>
          <t>Igen</t>
        </is>
      </c>
    </row>
    <row r="4">
      <c r="A4" s="6" t="n">
        <v>2</v>
      </c>
      <c r="B4" s="7" t="inlineStr">
        <is>
          <t>Kovács és Társa Bt.</t>
        </is>
      </c>
      <c r="C4" s="6" t="inlineStr">
        <is>
          <t>Bt.</t>
        </is>
      </c>
      <c r="D4" s="6" t="inlineStr">
        <is>
          <t>12345672-2-13</t>
        </is>
      </c>
      <c r="E4" s="7" t="inlineStr">
        <is>
          <t>Debrecen</t>
        </is>
      </c>
      <c r="F4" s="7" t="inlineStr">
        <is>
          <t>Kovács Anna</t>
        </is>
      </c>
      <c r="G4" s="6" t="inlineStr">
        <is>
          <t>+36302223344</t>
        </is>
      </c>
      <c r="H4" s="7" t="inlineStr">
        <is>
          <t>info@kovacsbt.hu</t>
        </is>
      </c>
      <c r="I4" s="6" t="inlineStr">
        <is>
          <t>B</t>
        </is>
      </c>
      <c r="J4" s="6" t="n">
        <v>15</v>
      </c>
      <c r="K4" s="8" t="n">
        <v>2000000</v>
      </c>
      <c r="L4" s="6" t="inlineStr">
        <is>
          <t>Igen</t>
        </is>
      </c>
    </row>
    <row r="5">
      <c r="A5" s="3" t="n">
        <v>3</v>
      </c>
      <c r="B5" s="4" t="inlineStr">
        <is>
          <t>Szabó Kereskedelmi Kft.</t>
        </is>
      </c>
      <c r="C5" s="3" t="inlineStr">
        <is>
          <t>Kft.</t>
        </is>
      </c>
      <c r="D5" s="3" t="inlineStr">
        <is>
          <t>12345673-2-06</t>
        </is>
      </c>
      <c r="E5" s="4" t="inlineStr">
        <is>
          <t>Szeged</t>
        </is>
      </c>
      <c r="F5" s="4" t="inlineStr">
        <is>
          <t>Szabó Gábor</t>
        </is>
      </c>
      <c r="G5" s="3" t="inlineStr">
        <is>
          <t>+36303334455</t>
        </is>
      </c>
      <c r="H5" s="4" t="inlineStr">
        <is>
          <t>info@szabokft.hu</t>
        </is>
      </c>
      <c r="I5" s="3" t="inlineStr">
        <is>
          <t>A</t>
        </is>
      </c>
      <c r="J5" s="3" t="n">
        <v>30</v>
      </c>
      <c r="K5" s="5" t="n">
        <v>8000000</v>
      </c>
      <c r="L5" s="3" t="inlineStr">
        <is>
          <t>Igen</t>
        </is>
      </c>
    </row>
    <row r="6">
      <c r="A6" s="6" t="n">
        <v>4</v>
      </c>
      <c r="B6" s="7" t="inlineStr">
        <is>
          <t>Tóth Építőipari Kft.</t>
        </is>
      </c>
      <c r="C6" s="6" t="inlineStr">
        <is>
          <t>Kft.</t>
        </is>
      </c>
      <c r="D6" s="6" t="inlineStr">
        <is>
          <t>12345674-2-05</t>
        </is>
      </c>
      <c r="E6" s="7" t="inlineStr">
        <is>
          <t>Miskolc</t>
        </is>
      </c>
      <c r="F6" s="7" t="inlineStr">
        <is>
          <t>Tóth Erzsébet</t>
        </is>
      </c>
      <c r="G6" s="6" t="inlineStr">
        <is>
          <t>+36304445566</t>
        </is>
      </c>
      <c r="H6" s="7" t="inlineStr">
        <is>
          <t>info@tothepito.hu</t>
        </is>
      </c>
      <c r="I6" s="6" t="inlineStr">
        <is>
          <t>B</t>
        </is>
      </c>
      <c r="J6" s="6" t="n">
        <v>45</v>
      </c>
      <c r="K6" s="8" t="n">
        <v>3500000</v>
      </c>
      <c r="L6" s="6" t="inlineStr">
        <is>
          <t>Igen</t>
        </is>
      </c>
    </row>
    <row r="7">
      <c r="A7" s="3" t="n">
        <v>5</v>
      </c>
      <c r="B7" s="4" t="inlineStr">
        <is>
          <t>Horváth Logisztika Kft.</t>
        </is>
      </c>
      <c r="C7" s="3" t="inlineStr">
        <is>
          <t>Kft.</t>
        </is>
      </c>
      <c r="D7" s="3" t="inlineStr">
        <is>
          <t>12345675-2-09</t>
        </is>
      </c>
      <c r="E7" s="4" t="inlineStr">
        <is>
          <t>Pécs</t>
        </is>
      </c>
      <c r="F7" s="4" t="inlineStr">
        <is>
          <t>Horváth Zoltán</t>
        </is>
      </c>
      <c r="G7" s="3" t="inlineStr">
        <is>
          <t>+36305556677</t>
        </is>
      </c>
      <c r="H7" s="4" t="inlineStr">
        <is>
          <t>info@horvathlog.hu</t>
        </is>
      </c>
      <c r="I7" s="3" t="inlineStr">
        <is>
          <t>C</t>
        </is>
      </c>
      <c r="J7" s="3" t="n">
        <v>15</v>
      </c>
      <c r="K7" s="5" t="n">
        <v>1000000</v>
      </c>
      <c r="L7" s="3" t="inlineStr">
        <is>
          <t>Nem</t>
        </is>
      </c>
    </row>
    <row r="8">
      <c r="A8" s="6" t="n">
        <v>6</v>
      </c>
      <c r="B8" s="7" t="inlineStr">
        <is>
          <t>Kiss Papír Kft.</t>
        </is>
      </c>
      <c r="C8" s="6" t="inlineStr">
        <is>
          <t>Kft.</t>
        </is>
      </c>
      <c r="D8" s="6" t="inlineStr">
        <is>
          <t>12345676-2-08</t>
        </is>
      </c>
      <c r="E8" s="7" t="inlineStr">
        <is>
          <t>Győr</t>
        </is>
      </c>
      <c r="F8" s="7" t="inlineStr">
        <is>
          <t>Kiss Mária</t>
        </is>
      </c>
      <c r="G8" s="6" t="inlineStr">
        <is>
          <t>+36306667788</t>
        </is>
      </c>
      <c r="H8" s="7" t="inlineStr">
        <is>
          <t>info@kisspapir.hu</t>
        </is>
      </c>
      <c r="I8" s="6" t="inlineStr">
        <is>
          <t>B</t>
        </is>
      </c>
      <c r="J8" s="6" t="n">
        <v>30</v>
      </c>
      <c r="K8" s="8" t="n">
        <v>1500000</v>
      </c>
      <c r="L8" s="6" t="inlineStr">
        <is>
          <t>Igen</t>
        </is>
      </c>
    </row>
    <row r="9">
      <c r="A9" s="3" t="n">
        <v>7</v>
      </c>
      <c r="B9" s="4" t="inlineStr">
        <is>
          <t>Varga Élelmiszer Bt.</t>
        </is>
      </c>
      <c r="C9" s="3" t="inlineStr">
        <is>
          <t>Bt.</t>
        </is>
      </c>
      <c r="D9" s="3" t="inlineStr">
        <is>
          <t>12345677-2-19</t>
        </is>
      </c>
      <c r="E9" s="4" t="inlineStr">
        <is>
          <t>Székesfehérvár</t>
        </is>
      </c>
      <c r="F9" s="4" t="inlineStr">
        <is>
          <t>Varga László</t>
        </is>
      </c>
      <c r="G9" s="3" t="inlineStr">
        <is>
          <t>+36307778899</t>
        </is>
      </c>
      <c r="H9" s="4" t="inlineStr">
        <is>
          <t>info@vargabt.hu</t>
        </is>
      </c>
      <c r="I9" s="3" t="inlineStr">
        <is>
          <t>C</t>
        </is>
      </c>
      <c r="J9" s="3" t="n">
        <v>15</v>
      </c>
      <c r="K9" s="5" t="n">
        <v>800000</v>
      </c>
      <c r="L9" s="3" t="inlineStr">
        <is>
          <t>Igen</t>
        </is>
      </c>
    </row>
    <row r="10">
      <c r="A10" s="6" t="n">
        <v>8</v>
      </c>
      <c r="B10" s="7" t="inlineStr">
        <is>
          <t>Molnár Textil e.v.</t>
        </is>
      </c>
      <c r="C10" s="6" t="inlineStr">
        <is>
          <t>egyéni vállalkozó</t>
        </is>
      </c>
      <c r="D10" s="6" t="inlineStr">
        <is>
          <t>56781234-1-42</t>
        </is>
      </c>
      <c r="E10" s="7" t="inlineStr">
        <is>
          <t>Nyíregyháza</t>
        </is>
      </c>
      <c r="F10" s="7" t="inlineStr">
        <is>
          <t>Molnár Katalin</t>
        </is>
      </c>
      <c r="G10" s="6" t="inlineStr">
        <is>
          <t>+36308889900</t>
        </is>
      </c>
      <c r="H10" s="7" t="inlineStr">
        <is>
          <t>info@molnartextil.hu</t>
        </is>
      </c>
      <c r="I10" s="6" t="inlineStr">
        <is>
          <t>C</t>
        </is>
      </c>
      <c r="J10" s="6" t="n">
        <v>15</v>
      </c>
      <c r="K10" s="8" t="n">
        <v>500000</v>
      </c>
      <c r="L10" s="6" t="inlineStr">
        <is>
          <t>Nem</t>
        </is>
      </c>
    </row>
    <row r="11">
      <c r="A11" s="3" t="n">
        <v>9</v>
      </c>
      <c r="B11" s="4" t="inlineStr">
        <is>
          <t>Balogh Fém Kft.</t>
        </is>
      </c>
      <c r="C11" s="3" t="inlineStr">
        <is>
          <t>Kft.</t>
        </is>
      </c>
      <c r="D11" s="3" t="inlineStr">
        <is>
          <t>12345679-2-16</t>
        </is>
      </c>
      <c r="E11" s="4" t="inlineStr">
        <is>
          <t>Kecskemét</t>
        </is>
      </c>
      <c r="F11" s="4" t="inlineStr">
        <is>
          <t>Balogh Sándor</t>
        </is>
      </c>
      <c r="G11" s="3" t="inlineStr">
        <is>
          <t>+36309990011</t>
        </is>
      </c>
      <c r="H11" s="4" t="inlineStr">
        <is>
          <t>info@baloghfem.hu</t>
        </is>
      </c>
      <c r="I11" s="3" t="inlineStr">
        <is>
          <t>A</t>
        </is>
      </c>
      <c r="J11" s="3" t="n">
        <v>30</v>
      </c>
      <c r="K11" s="5" t="n">
        <v>6000000</v>
      </c>
      <c r="L11" s="3" t="inlineStr">
        <is>
          <t>Igen</t>
        </is>
      </c>
    </row>
    <row r="12">
      <c r="A12" s="6" t="n">
        <v>10</v>
      </c>
      <c r="B12" s="7" t="inlineStr">
        <is>
          <t>Farkas Autó Kft.</t>
        </is>
      </c>
      <c r="C12" s="6" t="inlineStr">
        <is>
          <t>Kft.</t>
        </is>
      </c>
      <c r="D12" s="6" t="inlineStr">
        <is>
          <t>12345680-2-18</t>
        </is>
      </c>
      <c r="E12" s="7" t="inlineStr">
        <is>
          <t>Szombathely</t>
        </is>
      </c>
      <c r="F12" s="7" t="inlineStr">
        <is>
          <t>Farkas Judit</t>
        </is>
      </c>
      <c r="G12" s="6" t="inlineStr">
        <is>
          <t>+36301230456</t>
        </is>
      </c>
      <c r="H12" s="7" t="inlineStr">
        <is>
          <t>info@farkasauto.hu</t>
        </is>
      </c>
      <c r="I12" s="6" t="inlineStr">
        <is>
          <t>B</t>
        </is>
      </c>
      <c r="J12" s="6" t="n">
        <v>30</v>
      </c>
      <c r="K12" s="8" t="n">
        <v>2500000</v>
      </c>
      <c r="L12" s="6" t="inlineStr">
        <is>
          <t>Igen</t>
        </is>
      </c>
    </row>
    <row r="13">
      <c r="A13" s="9" t="n"/>
      <c r="B13" s="9" t="inlineStr">
        <is>
          <t>ÖSSZESEN / ÁTLAG</t>
        </is>
      </c>
      <c r="C13" s="9" t="n"/>
      <c r="D13" s="9" t="n"/>
      <c r="E13" s="9" t="n"/>
      <c r="F13" s="9" t="n"/>
      <c r="G13" s="9" t="n"/>
      <c r="H13" s="9" t="n"/>
      <c r="I13" s="9" t="n"/>
      <c r="J13" s="9">
        <f>ROUND(AVERAGE(J3:J12),0)</f>
        <v/>
      </c>
      <c r="K13" s="10">
        <f>SUM(K3:K12)</f>
        <v/>
      </c>
      <c r="L13" s="9" t="n"/>
    </row>
  </sheetData>
  <mergeCells count="1">
    <mergeCell ref="A1:L1"/>
  </mergeCells>
  <conditionalFormatting sqref="L3:L12">
    <cfRule type="expression" priority="1" dxfId="0">
      <formula>L3="Nem"</formula>
    </cfRule>
  </conditionalFormatting>
  <dataValidations count="2">
    <dataValidation sqref="I3:I12" showErrorMessage="1" showInputMessage="1" allowBlank="1" type="list">
      <formula1>"A,B,C"</formula1>
    </dataValidation>
    <dataValidation sqref="L3:L12" showErrorMessage="1" showInputMessage="1" allowBlank="1" type="list">
      <formula1>"Igen,Nem"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4" customWidth="1" min="2" max="2"/>
    <col width="14" customWidth="1" min="3" max="3"/>
    <col width="14" customWidth="1" min="4" max="4"/>
    <col width="14" customWidth="1" min="5" max="5"/>
    <col width="13" customWidth="1" min="6" max="6"/>
    <col width="10" customWidth="1" min="7" max="7"/>
    <col width="13" customWidth="1" min="8" max="8"/>
    <col width="14" customWidth="1" min="9" max="9"/>
    <col width="9" customWidth="1" min="10" max="10"/>
    <col width="14" customWidth="1" min="11" max="11"/>
    <col width="11" customWidth="1" min="12" max="12"/>
    <col width="10" customWidth="1" min="13" max="13"/>
  </cols>
  <sheetData>
    <row r="1" ht="28" customHeight="1">
      <c r="A1" s="1" t="inlineStr">
        <is>
          <t>Vevő Nyilvántartás – Forgalmi Adatok (Számlák)</t>
        </is>
      </c>
    </row>
    <row r="2">
      <c r="A2" s="2" t="inlineStr">
        <is>
          <t>Sorszám</t>
        </is>
      </c>
      <c r="B2" s="2" t="inlineStr">
        <is>
          <t>Vevő neve</t>
        </is>
      </c>
      <c r="C2" s="2" t="inlineStr">
        <is>
          <t>Számlaszám</t>
        </is>
      </c>
      <c r="D2" s="2" t="inlineStr">
        <is>
          <t>Számla dátuma</t>
        </is>
      </c>
      <c r="E2" s="2" t="inlineStr">
        <is>
          <t>Fiz. határidő</t>
        </is>
      </c>
      <c r="F2" s="2" t="inlineStr">
        <is>
          <t>Nettó (Ft)</t>
        </is>
      </c>
      <c r="G2" s="2" t="inlineStr">
        <is>
          <t>ÁFA kulcs</t>
        </is>
      </c>
      <c r="H2" s="2" t="inlineStr">
        <is>
          <t>ÁFA (Ft)</t>
        </is>
      </c>
      <c r="I2" s="2" t="inlineStr">
        <is>
          <t>Bruttó (Ft)</t>
        </is>
      </c>
      <c r="J2" s="2" t="inlineStr">
        <is>
          <t>Fizetve</t>
        </is>
      </c>
      <c r="K2" s="2" t="inlineStr">
        <is>
          <t>Fizetés dátuma</t>
        </is>
      </c>
      <c r="L2" s="2" t="inlineStr">
        <is>
          <t>Késés (nap)</t>
        </is>
      </c>
      <c r="M2" s="2" t="inlineStr">
        <is>
          <t>Kategória</t>
        </is>
      </c>
    </row>
    <row r="3">
      <c r="A3" s="3" t="n">
        <v>1</v>
      </c>
      <c r="B3" s="4" t="inlineStr">
        <is>
          <t>Nagy Trade Kft.</t>
        </is>
      </c>
      <c r="C3" s="4" t="inlineStr">
        <is>
          <t>SZ-2026-0101</t>
        </is>
      </c>
      <c r="D3" s="11" t="inlineStr">
        <is>
          <t>2026.06.02.</t>
        </is>
      </c>
      <c r="E3" s="11" t="inlineStr">
        <is>
          <t>2026.07.02.</t>
        </is>
      </c>
      <c r="F3" s="5" t="n">
        <v>1200000</v>
      </c>
      <c r="G3" s="12" t="n">
        <v>0.27</v>
      </c>
      <c r="H3" s="5">
        <f>F3*G3</f>
        <v/>
      </c>
      <c r="I3" s="5">
        <f>F3+H3</f>
        <v/>
      </c>
      <c r="J3" s="3" t="inlineStr">
        <is>
          <t>Igen</t>
        </is>
      </c>
      <c r="K3" s="11" t="inlineStr">
        <is>
          <t>2026.06.28.</t>
        </is>
      </c>
      <c r="L3" s="3">
        <f>IF(J3="Igen",IF(K3&gt;E3,K3-E3,0),IF(TODAY()&gt;E3,TODAY()-E3,0))</f>
        <v/>
      </c>
      <c r="M3" s="3">
        <f>IFERROR(VLOOKUP(B3,Vevők!$B$3:$I$12,8,0),"")</f>
        <v/>
      </c>
    </row>
    <row r="4">
      <c r="A4" s="6" t="n">
        <v>2</v>
      </c>
      <c r="B4" s="7" t="inlineStr">
        <is>
          <t>Kovács és Társa Bt.</t>
        </is>
      </c>
      <c r="C4" s="7" t="inlineStr">
        <is>
          <t>SZ-2026-0102</t>
        </is>
      </c>
      <c r="D4" s="13" t="inlineStr">
        <is>
          <t>2026.06.05.</t>
        </is>
      </c>
      <c r="E4" s="13" t="inlineStr">
        <is>
          <t>2026.06.20.</t>
        </is>
      </c>
      <c r="F4" s="8" t="n">
        <v>450000</v>
      </c>
      <c r="G4" s="14" t="n">
        <v>0.27</v>
      </c>
      <c r="H4" s="8">
        <f>F4*G4</f>
        <v/>
      </c>
      <c r="I4" s="8">
        <f>F4+H4</f>
        <v/>
      </c>
      <c r="J4" s="6" t="inlineStr">
        <is>
          <t>Igen</t>
        </is>
      </c>
      <c r="K4" s="13" t="inlineStr">
        <is>
          <t>2026.06.22.</t>
        </is>
      </c>
      <c r="L4" s="6">
        <f>IF(J4="Igen",IF(K4&gt;E4,K4-E4,0),IF(TODAY()&gt;E4,TODAY()-E4,0))</f>
        <v/>
      </c>
      <c r="M4" s="6">
        <f>IFERROR(VLOOKUP(B4,Vevők!$B$3:$I$12,8,0),"")</f>
        <v/>
      </c>
    </row>
    <row r="5">
      <c r="A5" s="3" t="n">
        <v>3</v>
      </c>
      <c r="B5" s="4" t="inlineStr">
        <is>
          <t>Szabó Kereskedelmi Kft.</t>
        </is>
      </c>
      <c r="C5" s="4" t="inlineStr">
        <is>
          <t>SZ-2026-0103</t>
        </is>
      </c>
      <c r="D5" s="11" t="inlineStr">
        <is>
          <t>2026.06.08.</t>
        </is>
      </c>
      <c r="E5" s="11" t="inlineStr">
        <is>
          <t>2026.07.08.</t>
        </is>
      </c>
      <c r="F5" s="5" t="n">
        <v>2100000</v>
      </c>
      <c r="G5" s="12" t="n">
        <v>0.27</v>
      </c>
      <c r="H5" s="5">
        <f>F5*G5</f>
        <v/>
      </c>
      <c r="I5" s="5">
        <f>F5+H5</f>
        <v/>
      </c>
      <c r="J5" s="3" t="inlineStr">
        <is>
          <t>Nem</t>
        </is>
      </c>
      <c r="K5" s="11" t="n"/>
      <c r="L5" s="3">
        <f>IF(J5="Igen",IF(K5&gt;E5,K5-E5,0),IF(TODAY()&gt;E5,TODAY()-E5,0))</f>
        <v/>
      </c>
      <c r="M5" s="3">
        <f>IFERROR(VLOOKUP(B5,Vevők!$B$3:$I$12,8,0),"")</f>
        <v/>
      </c>
    </row>
    <row r="6">
      <c r="A6" s="6" t="n">
        <v>4</v>
      </c>
      <c r="B6" s="7" t="inlineStr">
        <is>
          <t>Tóth Építőipari Kft.</t>
        </is>
      </c>
      <c r="C6" s="7" t="inlineStr">
        <is>
          <t>SZ-2026-0104</t>
        </is>
      </c>
      <c r="D6" s="13" t="inlineStr">
        <is>
          <t>2026.06.10.</t>
        </is>
      </c>
      <c r="E6" s="13" t="inlineStr">
        <is>
          <t>2026.07.25.</t>
        </is>
      </c>
      <c r="F6" s="8" t="n">
        <v>980000</v>
      </c>
      <c r="G6" s="14" t="n">
        <v>0.05</v>
      </c>
      <c r="H6" s="8">
        <f>F6*G6</f>
        <v/>
      </c>
      <c r="I6" s="8">
        <f>F6+H6</f>
        <v/>
      </c>
      <c r="J6" s="6" t="inlineStr">
        <is>
          <t>Igen</t>
        </is>
      </c>
      <c r="K6" s="13" t="inlineStr">
        <is>
          <t>2026.07.20.</t>
        </is>
      </c>
      <c r="L6" s="6">
        <f>IF(J6="Igen",IF(K6&gt;E6,K6-E6,0),IF(TODAY()&gt;E6,TODAY()-E6,0))</f>
        <v/>
      </c>
      <c r="M6" s="6">
        <f>IFERROR(VLOOKUP(B6,Vevők!$B$3:$I$12,8,0),"")</f>
        <v/>
      </c>
    </row>
    <row r="7">
      <c r="A7" s="3" t="n">
        <v>5</v>
      </c>
      <c r="B7" s="4" t="inlineStr">
        <is>
          <t>Horváth Logisztika Kft.</t>
        </is>
      </c>
      <c r="C7" s="4" t="inlineStr">
        <is>
          <t>SZ-2026-0105</t>
        </is>
      </c>
      <c r="D7" s="11" t="inlineStr">
        <is>
          <t>2026.06.12.</t>
        </is>
      </c>
      <c r="E7" s="11" t="inlineStr">
        <is>
          <t>2026.06.27.</t>
        </is>
      </c>
      <c r="F7" s="5" t="n">
        <v>320000</v>
      </c>
      <c r="G7" s="12" t="n">
        <v>0.27</v>
      </c>
      <c r="H7" s="5">
        <f>F7*G7</f>
        <v/>
      </c>
      <c r="I7" s="5">
        <f>F7+H7</f>
        <v/>
      </c>
      <c r="J7" s="3" t="inlineStr">
        <is>
          <t>Nem</t>
        </is>
      </c>
      <c r="K7" s="11" t="n"/>
      <c r="L7" s="3">
        <f>IF(J7="Igen",IF(K7&gt;E7,K7-E7,0),IF(TODAY()&gt;E7,TODAY()-E7,0))</f>
        <v/>
      </c>
      <c r="M7" s="3">
        <f>IFERROR(VLOOKUP(B7,Vevők!$B$3:$I$12,8,0),"")</f>
        <v/>
      </c>
    </row>
    <row r="8">
      <c r="A8" s="6" t="n">
        <v>6</v>
      </c>
      <c r="B8" s="7" t="inlineStr">
        <is>
          <t>Kiss Papír Kft.</t>
        </is>
      </c>
      <c r="C8" s="7" t="inlineStr">
        <is>
          <t>SZ-2026-0106</t>
        </is>
      </c>
      <c r="D8" s="13" t="inlineStr">
        <is>
          <t>2026.06.15.</t>
        </is>
      </c>
      <c r="E8" s="13" t="inlineStr">
        <is>
          <t>2026.07.15.</t>
        </is>
      </c>
      <c r="F8" s="8" t="n">
        <v>260000</v>
      </c>
      <c r="G8" s="14" t="n">
        <v>0.27</v>
      </c>
      <c r="H8" s="8">
        <f>F8*G8</f>
        <v/>
      </c>
      <c r="I8" s="8">
        <f>F8+H8</f>
        <v/>
      </c>
      <c r="J8" s="6" t="inlineStr">
        <is>
          <t>Igen</t>
        </is>
      </c>
      <c r="K8" s="13" t="inlineStr">
        <is>
          <t>2026.07.10.</t>
        </is>
      </c>
      <c r="L8" s="6">
        <f>IF(J8="Igen",IF(K8&gt;E8,K8-E8,0),IF(TODAY()&gt;E8,TODAY()-E8,0))</f>
        <v/>
      </c>
      <c r="M8" s="6">
        <f>IFERROR(VLOOKUP(B8,Vevők!$B$3:$I$12,8,0),"")</f>
        <v/>
      </c>
    </row>
    <row r="9">
      <c r="A9" s="3" t="n">
        <v>7</v>
      </c>
      <c r="B9" s="4" t="inlineStr">
        <is>
          <t>Varga Élelmiszer Bt.</t>
        </is>
      </c>
      <c r="C9" s="4" t="inlineStr">
        <is>
          <t>SZ-2026-0107</t>
        </is>
      </c>
      <c r="D9" s="11" t="inlineStr">
        <is>
          <t>2026.06.18.</t>
        </is>
      </c>
      <c r="E9" s="11" t="inlineStr">
        <is>
          <t>2026.07.03.</t>
        </is>
      </c>
      <c r="F9" s="5" t="n">
        <v>175000</v>
      </c>
      <c r="G9" s="12" t="n">
        <v>0.18</v>
      </c>
      <c r="H9" s="5">
        <f>F9*G9</f>
        <v/>
      </c>
      <c r="I9" s="5">
        <f>F9+H9</f>
        <v/>
      </c>
      <c r="J9" s="3" t="inlineStr">
        <is>
          <t>Igen</t>
        </is>
      </c>
      <c r="K9" s="11" t="inlineStr">
        <is>
          <t>2026.07.02.</t>
        </is>
      </c>
      <c r="L9" s="3">
        <f>IF(J9="Igen",IF(K9&gt;E9,K9-E9,0),IF(TODAY()&gt;E9,TODAY()-E9,0))</f>
        <v/>
      </c>
      <c r="M9" s="3">
        <f>IFERROR(VLOOKUP(B9,Vevők!$B$3:$I$12,8,0),"")</f>
        <v/>
      </c>
    </row>
    <row r="10">
      <c r="A10" s="6" t="n">
        <v>8</v>
      </c>
      <c r="B10" s="7" t="inlineStr">
        <is>
          <t>Molnár Textil e.v.</t>
        </is>
      </c>
      <c r="C10" s="7" t="inlineStr">
        <is>
          <t>SZ-2026-0108</t>
        </is>
      </c>
      <c r="D10" s="13" t="inlineStr">
        <is>
          <t>2026.06.20.</t>
        </is>
      </c>
      <c r="E10" s="13" t="inlineStr">
        <is>
          <t>2026.07.05.</t>
        </is>
      </c>
      <c r="F10" s="8" t="n">
        <v>95000</v>
      </c>
      <c r="G10" s="14" t="n">
        <v>0.27</v>
      </c>
      <c r="H10" s="8">
        <f>F10*G10</f>
        <v/>
      </c>
      <c r="I10" s="8">
        <f>F10+H10</f>
        <v/>
      </c>
      <c r="J10" s="6" t="inlineStr">
        <is>
          <t>Nem</t>
        </is>
      </c>
      <c r="K10" s="13" t="n"/>
      <c r="L10" s="6">
        <f>IF(J10="Igen",IF(K10&gt;E10,K10-E10,0),IF(TODAY()&gt;E10,TODAY()-E10,0))</f>
        <v/>
      </c>
      <c r="M10" s="6">
        <f>IFERROR(VLOOKUP(B10,Vevők!$B$3:$I$12,8,0),"")</f>
        <v/>
      </c>
    </row>
    <row r="11">
      <c r="A11" s="3" t="n">
        <v>9</v>
      </c>
      <c r="B11" s="4" t="inlineStr">
        <is>
          <t>Balogh Fém Kft.</t>
        </is>
      </c>
      <c r="C11" s="4" t="inlineStr">
        <is>
          <t>SZ-2026-0109</t>
        </is>
      </c>
      <c r="D11" s="11" t="inlineStr">
        <is>
          <t>2026.06.25.</t>
        </is>
      </c>
      <c r="E11" s="11" t="inlineStr">
        <is>
          <t>2026.07.25.</t>
        </is>
      </c>
      <c r="F11" s="5" t="n">
        <v>1650000</v>
      </c>
      <c r="G11" s="12" t="n">
        <v>0.27</v>
      </c>
      <c r="H11" s="5">
        <f>F11*G11</f>
        <v/>
      </c>
      <c r="I11" s="5">
        <f>F11+H11</f>
        <v/>
      </c>
      <c r="J11" s="3" t="inlineStr">
        <is>
          <t>Igen</t>
        </is>
      </c>
      <c r="K11" s="11" t="inlineStr">
        <is>
          <t>2026.07.18.</t>
        </is>
      </c>
      <c r="L11" s="3">
        <f>IF(J11="Igen",IF(K11&gt;E11,K11-E11,0),IF(TODAY()&gt;E11,TODAY()-E11,0))</f>
        <v/>
      </c>
      <c r="M11" s="3">
        <f>IFERROR(VLOOKUP(B11,Vevők!$B$3:$I$12,8,0),"")</f>
        <v/>
      </c>
    </row>
    <row r="12">
      <c r="A12" s="6" t="n">
        <v>10</v>
      </c>
      <c r="B12" s="7" t="inlineStr">
        <is>
          <t>Farkas Autó Kft.</t>
        </is>
      </c>
      <c r="C12" s="7" t="inlineStr">
        <is>
          <t>SZ-2026-0110</t>
        </is>
      </c>
      <c r="D12" s="13" t="inlineStr">
        <is>
          <t>2026.06.28.</t>
        </is>
      </c>
      <c r="E12" s="13" t="inlineStr">
        <is>
          <t>2026.07.28.</t>
        </is>
      </c>
      <c r="F12" s="8" t="n">
        <v>540000</v>
      </c>
      <c r="G12" s="14" t="n">
        <v>0.27</v>
      </c>
      <c r="H12" s="8">
        <f>F12*G12</f>
        <v/>
      </c>
      <c r="I12" s="8">
        <f>F12+H12</f>
        <v/>
      </c>
      <c r="J12" s="6" t="inlineStr">
        <is>
          <t>Nem</t>
        </is>
      </c>
      <c r="K12" s="13" t="n"/>
      <c r="L12" s="6">
        <f>IF(J12="Igen",IF(K12&gt;E12,K12-E12,0),IF(TODAY()&gt;E12,TODAY()-E12,0))</f>
        <v/>
      </c>
      <c r="M12" s="6">
        <f>IFERROR(VLOOKUP(B12,Vevők!$B$3:$I$12,8,0),"")</f>
        <v/>
      </c>
    </row>
    <row r="13">
      <c r="A13" s="9" t="n"/>
      <c r="B13" s="9" t="inlineStr">
        <is>
          <t>ÖSSZESEN</t>
        </is>
      </c>
      <c r="C13" s="9" t="n"/>
      <c r="D13" s="9" t="n"/>
      <c r="E13" s="9" t="n"/>
      <c r="F13" s="10">
        <f>SUM(F3:F12)</f>
        <v/>
      </c>
      <c r="G13" s="9" t="n"/>
      <c r="H13" s="10">
        <f>SUM(H3:H12)</f>
        <v/>
      </c>
      <c r="I13" s="10">
        <f>SUM(I3:I12)</f>
        <v/>
      </c>
      <c r="J13" s="9" t="n"/>
      <c r="K13" s="9" t="n"/>
      <c r="L13" s="9" t="n"/>
      <c r="M13" s="9" t="n"/>
    </row>
  </sheetData>
  <mergeCells count="1">
    <mergeCell ref="A1:M1"/>
  </mergeCells>
  <conditionalFormatting sqref="L3:L12">
    <cfRule type="cellIs" priority="1" operator="greaterThan" dxfId="0">
      <formula>0</formula>
    </cfRule>
  </conditionalFormatting>
  <conditionalFormatting sqref="J3:J12">
    <cfRule type="expression" priority="2" dxfId="1">
      <formula>J3="Nem"</formula>
    </cfRule>
  </conditionalFormatting>
  <dataValidations count="3">
    <dataValidation sqref="B3:B12" showErrorMessage="1" showInputMessage="1" allowBlank="1" type="list">
      <formula1>Vevők!$B$3:$B$12</formula1>
    </dataValidation>
    <dataValidation sqref="J3:J12" showErrorMessage="1" showInputMessage="1" allowBlank="1" type="list">
      <formula1>"Igen,Nem"</formula1>
    </dataValidation>
    <dataValidation sqref="G3:G12" showErrorMessage="1" showInputMessage="1" allowBlank="1" type="list">
      <formula1>"0.27,0.18,0.05,0"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6" customWidth="1" min="3" max="3"/>
    <col width="16" customWidth="1" min="4" max="4"/>
  </cols>
  <sheetData>
    <row r="1" ht="28" customHeight="1">
      <c r="A1" s="1" t="inlineStr">
        <is>
          <t>Vevő Nyilvántartás – Összesítő és Kimutatások</t>
        </is>
      </c>
    </row>
    <row r="2"/>
    <row r="3">
      <c r="A3" s="15" t="inlineStr">
        <is>
          <t>Kulcsmutatók</t>
        </is>
      </c>
    </row>
    <row r="4">
      <c r="A4" s="16" t="inlineStr">
        <is>
          <t>Összes vevő száma</t>
        </is>
      </c>
      <c r="B4" s="17">
        <f>COUNTA(Vevők!B3:B12)</f>
        <v/>
      </c>
    </row>
    <row r="5">
      <c r="A5" s="18" t="inlineStr">
        <is>
          <t>Aktív vevők száma</t>
        </is>
      </c>
      <c r="B5" s="17">
        <f>COUNTIF(Vevők!L3:L12,"Igen")</f>
        <v/>
      </c>
    </row>
    <row r="6">
      <c r="A6" s="16" t="inlineStr">
        <is>
          <t>Összes bruttó forgalom (Ft)</t>
        </is>
      </c>
      <c r="B6" s="19">
        <f>SUM(Forgalom!I3:I12)</f>
        <v/>
      </c>
    </row>
    <row r="7">
      <c r="A7" s="18" t="inlineStr">
        <is>
          <t>Kintlévőség - nem fizetett (Ft)</t>
        </is>
      </c>
      <c r="B7" s="19">
        <f>SUMIF(Forgalom!J3:J12,"Nem",Forgalom!I3:I12)</f>
        <v/>
      </c>
    </row>
    <row r="8">
      <c r="A8" s="16" t="inlineStr">
        <is>
          <t>Átlagos számlaérték (Ft)</t>
        </is>
      </c>
      <c r="B8" s="19">
        <f>IFERROR(AVERAGE(Forgalom!I3:I12),0)</f>
        <v/>
      </c>
    </row>
    <row r="9">
      <c r="A9" s="18" t="inlineStr">
        <is>
          <t>Fizetési határidőn túli számlák</t>
        </is>
      </c>
      <c r="B9" s="17">
        <f>COUNTIF(Forgalom!L3:L12,"&gt;0")</f>
        <v/>
      </c>
    </row>
    <row r="10"/>
    <row r="11">
      <c r="A11" s="15" t="inlineStr">
        <is>
          <t>Vevőnkénti forgalom</t>
        </is>
      </c>
    </row>
    <row r="12">
      <c r="A12" s="2" t="inlineStr">
        <is>
          <t>Vevő neve</t>
        </is>
      </c>
      <c r="B12" s="2" t="inlineStr">
        <is>
          <t>Bruttó forgalom (Ft)</t>
        </is>
      </c>
      <c r="C12" s="2" t="inlineStr">
        <is>
          <t>Számlák száma</t>
        </is>
      </c>
      <c r="D12" s="2" t="inlineStr">
        <is>
          <t>Kategória</t>
        </is>
      </c>
    </row>
    <row r="13">
      <c r="A13" s="4">
        <f>Vevők!B3</f>
        <v/>
      </c>
      <c r="B13" s="5">
        <f>IFERROR(SUMIF(Forgalom!$B$3:$B$12,A13,Forgalom!$I$3:$I$12),0)</f>
        <v/>
      </c>
      <c r="C13" s="3">
        <f>IFERROR(COUNTIF(Forgalom!$B$3:$B$12,A13),0)</f>
        <v/>
      </c>
      <c r="D13" s="3">
        <f>Vevők!I3</f>
        <v/>
      </c>
    </row>
    <row r="14">
      <c r="A14" s="7">
        <f>Vevők!B4</f>
        <v/>
      </c>
      <c r="B14" s="8">
        <f>IFERROR(SUMIF(Forgalom!$B$3:$B$12,A14,Forgalom!$I$3:$I$12),0)</f>
        <v/>
      </c>
      <c r="C14" s="6">
        <f>IFERROR(COUNTIF(Forgalom!$B$3:$B$12,A14),0)</f>
        <v/>
      </c>
      <c r="D14" s="6">
        <f>Vevők!I4</f>
        <v/>
      </c>
    </row>
    <row r="15">
      <c r="A15" s="4">
        <f>Vevők!B5</f>
        <v/>
      </c>
      <c r="B15" s="5">
        <f>IFERROR(SUMIF(Forgalom!$B$3:$B$12,A15,Forgalom!$I$3:$I$12),0)</f>
        <v/>
      </c>
      <c r="C15" s="3">
        <f>IFERROR(COUNTIF(Forgalom!$B$3:$B$12,A15),0)</f>
        <v/>
      </c>
      <c r="D15" s="3">
        <f>Vevők!I5</f>
        <v/>
      </c>
    </row>
    <row r="16">
      <c r="A16" s="7">
        <f>Vevők!B6</f>
        <v/>
      </c>
      <c r="B16" s="8">
        <f>IFERROR(SUMIF(Forgalom!$B$3:$B$12,A16,Forgalom!$I$3:$I$12),0)</f>
        <v/>
      </c>
      <c r="C16" s="6">
        <f>IFERROR(COUNTIF(Forgalom!$B$3:$B$12,A16),0)</f>
        <v/>
      </c>
      <c r="D16" s="6">
        <f>Vevők!I6</f>
        <v/>
      </c>
    </row>
    <row r="17">
      <c r="A17" s="4">
        <f>Vevők!B7</f>
        <v/>
      </c>
      <c r="B17" s="5">
        <f>IFERROR(SUMIF(Forgalom!$B$3:$B$12,A17,Forgalom!$I$3:$I$12),0)</f>
        <v/>
      </c>
      <c r="C17" s="3">
        <f>IFERROR(COUNTIF(Forgalom!$B$3:$B$12,A17),0)</f>
        <v/>
      </c>
      <c r="D17" s="3">
        <f>Vevők!I7</f>
        <v/>
      </c>
    </row>
    <row r="18">
      <c r="A18" s="7">
        <f>Vevők!B8</f>
        <v/>
      </c>
      <c r="B18" s="8">
        <f>IFERROR(SUMIF(Forgalom!$B$3:$B$12,A18,Forgalom!$I$3:$I$12),0)</f>
        <v/>
      </c>
      <c r="C18" s="6">
        <f>IFERROR(COUNTIF(Forgalom!$B$3:$B$12,A18),0)</f>
        <v/>
      </c>
      <c r="D18" s="6">
        <f>Vevők!I8</f>
        <v/>
      </c>
    </row>
    <row r="19">
      <c r="A19" s="4">
        <f>Vevők!B9</f>
        <v/>
      </c>
      <c r="B19" s="5">
        <f>IFERROR(SUMIF(Forgalom!$B$3:$B$12,A19,Forgalom!$I$3:$I$12),0)</f>
        <v/>
      </c>
      <c r="C19" s="3">
        <f>IFERROR(COUNTIF(Forgalom!$B$3:$B$12,A19),0)</f>
        <v/>
      </c>
      <c r="D19" s="3">
        <f>Vevők!I9</f>
        <v/>
      </c>
    </row>
    <row r="20">
      <c r="A20" s="7">
        <f>Vevők!B10</f>
        <v/>
      </c>
      <c r="B20" s="8">
        <f>IFERROR(SUMIF(Forgalom!$B$3:$B$12,A20,Forgalom!$I$3:$I$12),0)</f>
        <v/>
      </c>
      <c r="C20" s="6">
        <f>IFERROR(COUNTIF(Forgalom!$B$3:$B$12,A20),0)</f>
        <v/>
      </c>
      <c r="D20" s="6">
        <f>Vevők!I10</f>
        <v/>
      </c>
    </row>
    <row r="21">
      <c r="A21" s="4">
        <f>Vevők!B11</f>
        <v/>
      </c>
      <c r="B21" s="5">
        <f>IFERROR(SUMIF(Forgalom!$B$3:$B$12,A21,Forgalom!$I$3:$I$12),0)</f>
        <v/>
      </c>
      <c r="C21" s="3">
        <f>IFERROR(COUNTIF(Forgalom!$B$3:$B$12,A21),0)</f>
        <v/>
      </c>
      <c r="D21" s="3">
        <f>Vevők!I11</f>
        <v/>
      </c>
    </row>
    <row r="22">
      <c r="A22" s="7">
        <f>Vevők!B12</f>
        <v/>
      </c>
      <c r="B22" s="8">
        <f>IFERROR(SUMIF(Forgalom!$B$3:$B$12,A22,Forgalom!$I$3:$I$12),0)</f>
        <v/>
      </c>
      <c r="C22" s="6">
        <f>IFERROR(COUNTIF(Forgalom!$B$3:$B$12,A22),0)</f>
        <v/>
      </c>
      <c r="D22" s="6">
        <f>Vevők!I12</f>
        <v/>
      </c>
    </row>
    <row r="23">
      <c r="A23" s="9" t="inlineStr">
        <is>
          <t>ÖSSZESEN</t>
        </is>
      </c>
      <c r="B23" s="10">
        <f>SUM(B13:B22)</f>
        <v/>
      </c>
      <c r="C23" s="9">
        <f>SUM(C13:C22)</f>
        <v/>
      </c>
      <c r="D23" s="9" t="n"/>
    </row>
    <row r="24"/>
    <row r="25">
      <c r="A25" s="15" t="inlineStr">
        <is>
          <t>Kategória szerinti megoszlás</t>
        </is>
      </c>
    </row>
    <row r="26">
      <c r="A26" s="2" t="inlineStr">
        <is>
          <t>Kategória</t>
        </is>
      </c>
      <c r="B26" s="2" t="inlineStr">
        <is>
          <t>Vevők száma</t>
        </is>
      </c>
      <c r="C26" s="2" t="inlineStr">
        <is>
          <t>Hitelkeret össz. (Ft)</t>
        </is>
      </c>
      <c r="D26" s="2" t="inlineStr">
        <is>
          <t>Forgalom össz. (Ft)</t>
        </is>
      </c>
    </row>
    <row r="27">
      <c r="A27" s="3" t="inlineStr">
        <is>
          <t>A</t>
        </is>
      </c>
      <c r="B27" s="3">
        <f>COUNTIF(Vevők!$I$3:$I$12,A27)</f>
        <v/>
      </c>
      <c r="C27" s="5">
        <f>SUMIF(Vevők!$I$3:$I$12,A27,Vevők!$K$3:$K$12)</f>
        <v/>
      </c>
      <c r="D27" s="5">
        <f>SUMIF(Forgalom!$M$3:$M$12,A27,Forgalom!$I$3:$I$12)</f>
        <v/>
      </c>
    </row>
    <row r="28">
      <c r="A28" s="6" t="inlineStr">
        <is>
          <t>B</t>
        </is>
      </c>
      <c r="B28" s="6">
        <f>COUNTIF(Vevők!$I$3:$I$12,A28)</f>
        <v/>
      </c>
      <c r="C28" s="8">
        <f>SUMIF(Vevők!$I$3:$I$12,A28,Vevők!$K$3:$K$12)</f>
        <v/>
      </c>
      <c r="D28" s="8">
        <f>SUMIF(Forgalom!$M$3:$M$12,A28,Forgalom!$I$3:$I$12)</f>
        <v/>
      </c>
    </row>
    <row r="29">
      <c r="A29" s="3" t="inlineStr">
        <is>
          <t>C</t>
        </is>
      </c>
      <c r="B29" s="3">
        <f>COUNTIF(Vevők!$I$3:$I$12,A29)</f>
        <v/>
      </c>
      <c r="C29" s="5">
        <f>SUMIF(Vevők!$I$3:$I$12,A29,Vevők!$K$3:$K$12)</f>
        <v/>
      </c>
      <c r="D29" s="5">
        <f>SUMIF(Forgalom!$M$3:$M$12,A29,Forgalom!$I$3:$I$12)</f>
        <v/>
      </c>
    </row>
  </sheetData>
  <mergeCells count="4">
    <mergeCell ref="A1:F1"/>
    <mergeCell ref="A3:B3"/>
    <mergeCell ref="A11:D11"/>
    <mergeCell ref="A25:D25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Útmutató a Vevő Nyilvántartás Sablonhoz</t>
        </is>
      </c>
    </row>
    <row r="2"/>
    <row r="3">
      <c r="A3" s="2" t="inlineStr">
        <is>
          <t>Munkalap / Terület</t>
        </is>
      </c>
      <c r="B3" s="2" t="inlineStr">
        <is>
          <t>Leírás</t>
        </is>
      </c>
    </row>
    <row r="4" ht="32" customHeight="1">
      <c r="A4" s="20" t="inlineStr">
        <is>
          <t>Vevők munkalap</t>
        </is>
      </c>
      <c r="B4" s="21" t="inlineStr">
        <is>
          <t>Törzsadatok: minden vevő (ügyfél) alapinformációja - cégnév, cégforma, adószám, székhely, kapcsolattartó, kategória (A/B/C), fizetési határidő és hitelkeret. Az 'Aktív' oszlop dropdown listából választható.</t>
        </is>
      </c>
    </row>
    <row r="5" ht="32" customHeight="1">
      <c r="A5" s="22" t="inlineStr">
        <is>
          <t>Kategória (I oszlop)</t>
        </is>
      </c>
      <c r="B5" s="23" t="inlineStr">
        <is>
          <t>A: kiemelt vevő, B: átlagos vevő, C: alacsony forgalmú vevő. Dropdown listából választható a besorolás.</t>
        </is>
      </c>
    </row>
    <row r="6" ht="32" customHeight="1">
      <c r="A6" s="20" t="inlineStr">
        <is>
          <t>Forgalom munkalap</t>
        </is>
      </c>
      <c r="B6" s="21" t="inlineStr">
        <is>
          <t>Az összes kiállított számla nyilvántartása. A 'Vevő neve' mezőben legördülő lista segít kiválasztani a Vevők lapon rögzített ügyfelet.</t>
        </is>
      </c>
    </row>
    <row r="7" ht="32" customHeight="1">
      <c r="A7" s="22" t="inlineStr">
        <is>
          <t>ÁFA és Bruttó oszlopok</t>
        </is>
      </c>
      <c r="B7" s="23" t="inlineStr">
        <is>
          <t>Az ÁFA összeg és a bruttó érték automatikusan számolódik a nettó összeg és az ÁFA kulcs alapján (27%, 18%, 5% vagy 0%).</t>
        </is>
      </c>
    </row>
    <row r="8" ht="32" customHeight="1">
      <c r="A8" s="20" t="inlineStr">
        <is>
          <t>Késés (nap) oszlop</t>
        </is>
      </c>
      <c r="B8" s="21" t="inlineStr">
        <is>
          <t>Automatikusan kiszámolja, hány napos a fizetési késés a fizetés dátuma és a határidő alapján, illetve ha még nincs fizetve, a mai napig.</t>
        </is>
      </c>
    </row>
    <row r="9" ht="32" customHeight="1">
      <c r="A9" s="22" t="inlineStr">
        <is>
          <t>Kategória oszlop (Forgalom)</t>
        </is>
      </c>
      <c r="B9" s="23" t="inlineStr">
        <is>
          <t>VLOOKUP formulával automatikusan behozza a vevő kategóriáját a Vevők munkalapról.</t>
        </is>
      </c>
    </row>
    <row r="10" ht="32" customHeight="1">
      <c r="A10" s="20" t="inlineStr">
        <is>
          <t>Összesítő munkalap</t>
        </is>
      </c>
      <c r="B10" s="21" t="inlineStr">
        <is>
          <t>Kulcsmutatók (összes vevő, aktív vevők, összes forgalom, kintlévőség), vevőnkénti és kategóriánkénti bontás, valamint diagramok (oszlop- és kördiagram) a gyors áttekintéshez.</t>
        </is>
      </c>
    </row>
    <row r="11" ht="32" customHeight="1">
      <c r="A11" s="22" t="inlineStr">
        <is>
          <t>Kintlévőség figyelése</t>
        </is>
      </c>
      <c r="B11" s="23" t="inlineStr">
        <is>
          <t>A 'Fizetve' oszlopban 'Nem' értékű számlák pirossal kiemelve jelzik a nyitott, illetve lejárt tételeket.</t>
        </is>
      </c>
    </row>
    <row r="12" ht="32" customHeight="1">
      <c r="A12" s="20" t="inlineStr">
        <is>
          <t>Adatbevitel</t>
        </is>
      </c>
      <c r="B12" s="21" t="inlineStr">
        <is>
          <t>A halványsárga hátterű cellák (pl. dátumok, összegek) szerkeszthetők. Az összesítő cellák és formulák automatikusan frissülnek új adatok rögzítésekor.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2026-07-21T16:31:41Z</dcterms:created>
  <dcterms:modified xmlns:dcterms="http://purl.org/dc/terms/" xmlns:xsi="http://www.w3.org/2001/XMLSchema-instance" xsi:type="dcterms:W3CDTF">2026-07-21T16:31:41Z</dcterms:modified>
</cp:coreProperties>
</file>