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Áttekintés" sheetId="1" state="visible" r:id="rId1"/>
    <sheet xmlns:r="http://schemas.openxmlformats.org/officeDocument/2006/relationships" name="Tranzakciók" sheetId="2" state="visible" r:id="rId2"/>
    <sheet xmlns:r="http://schemas.openxmlformats.org/officeDocument/2006/relationships" name="Beállítások" sheetId="3" state="visible" r:id="rId3"/>
    <sheet xmlns:r="http://schemas.openxmlformats.org/officeDocument/2006/relationships" name="Útmutató" sheetId="4" state="visible" r:id="rId4"/>
  </sheets>
  <definedNames>
    <definedName name="_xlnm._FilterDatabase" localSheetId="1" hidden="1">'Tranzakciók'!$A$4:$L$104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&quot;Ft&quot;"/>
    <numFmt numFmtId="165" formatCode="0,0%"/>
    <numFmt numFmtId="166" formatCode="0 &quot;hónap&quot;"/>
    <numFmt numFmtId="167" formatCode="yyyy.mm.dd.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F2937"/>
      <sz val="10"/>
    </font>
    <font>
      <name val="Aptos Display"/>
      <b val="1"/>
      <color rgb="000F172A"/>
      <sz val="15"/>
    </font>
    <font>
      <name val="Aptos"/>
      <b val="1"/>
      <color rgb="00DC2626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ECFEFF"/>
      </patternFill>
    </fill>
    <fill>
      <patternFill patternType="solid">
        <fgColor rgb="0014B8A6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right" vertical="center"/>
    </xf>
    <xf numFmtId="0" fontId="4" fillId="8" borderId="1" pivotButton="0" quotePrefix="0" xfId="0"/>
    <xf numFmtId="165" fontId="4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Havi megtakarítások és felhasználások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'Áttekintés'!G18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'Áttekintés'!$E$19:$E$30</f>
            </numRef>
          </cat>
          <val>
            <numRef>
              <f>'Áttekintés'!$G$19:$G$30</f>
            </numRef>
          </val>
        </ser>
        <ser>
          <idx val="1"/>
          <order val="1"/>
          <tx>
            <strRef>
              <f>'Áttekintés'!H18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'Áttekintés'!$E$19:$E$30</f>
            </numRef>
          </cat>
          <val>
            <numRef>
              <f>'Áttekintés'!$H$19:$H$30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Hónap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Felhasználások kategóriánként</a:t>
            </a:r>
          </a:p>
        </rich>
      </tx>
    </title>
    <plotArea>
      <pieChart>
        <varyColors val="1"/>
        <ser>
          <idx val="0"/>
          <order val="0"/>
          <tx>
            <strRef>
              <f>'Áttekintés'!C18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'Áttekintés'!$A$19:$A$23</f>
            </numRef>
          </cat>
          <val>
            <numRef>
              <f>'Áttekintés'!$C$19:$C$23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Vésztartalék egyenlegének alakulása</a:t>
            </a:r>
          </a:p>
        </rich>
      </tx>
    </title>
    <plotArea>
      <lineChart>
        <grouping val="standard"/>
        <ser>
          <idx val="0"/>
          <order val="0"/>
          <tx>
            <strRef>
              <f>'Áttekintés'!I18</f>
            </strRef>
          </tx>
          <spPr>
            <a:ln xmlns:a="http://schemas.openxmlformats.org/drawingml/2006/main" w="25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'Áttekintés'!$E$19:$E$30</f>
            </numRef>
          </cat>
          <val>
            <numRef>
              <f>'Áttekintés'!$I$19:$I$30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Hónap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Egyenleg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25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28" customWidth="1" min="4" max="4"/>
    <col width="19" customWidth="1" min="5" max="5"/>
    <col width="16" customWidth="1" min="6" max="6"/>
    <col width="19" customWidth="1" min="7" max="7"/>
    <col width="19" customWidth="1" min="8" max="8"/>
    <col width="21" customWidth="1" min="9" max="9"/>
    <col width="3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28" customHeight="1">
      <c r="A1" s="1" t="inlineStr">
        <is>
          <t>Vésztartalék – Áttekintés</t>
        </is>
      </c>
    </row>
    <row r="2">
      <c r="A2" s="2" t="inlineStr">
        <is>
          <t>A mutatók a Beállítások és Tranzakciók lap teljes előkészített tartományából számolódnak.</t>
        </is>
      </c>
    </row>
    <row r="3">
      <c r="A3" s="3" t="inlineStr">
        <is>
          <t>Fő mutatók</t>
        </is>
      </c>
      <c r="D3" s="3" t="inlineStr">
        <is>
          <t>Kiegészítő adatok</t>
        </is>
      </c>
    </row>
    <row r="4">
      <c r="A4" s="4" t="inlineStr">
        <is>
          <t>Cél-vésztartalék</t>
        </is>
      </c>
      <c r="B4" s="5">
        <f>'Beállítások'!$B$4</f>
        <v/>
      </c>
      <c r="D4" s="4" t="inlineStr">
        <is>
          <t>Kezdőegyenleg</t>
        </is>
      </c>
      <c r="E4" s="6">
        <f>'Beállítások'!$B$5</f>
        <v/>
      </c>
    </row>
    <row r="5">
      <c r="A5" s="4" t="inlineStr">
        <is>
          <t>Aktuális egyenleg</t>
        </is>
      </c>
      <c r="B5" s="5">
        <f>'Beállítások'!$B$5+SUM('Tranzakciók'!$I$5:$I$104)</f>
        <v/>
      </c>
      <c r="D5" s="4" t="inlineStr">
        <is>
          <t>Havi nettó jövedelem</t>
        </is>
      </c>
      <c r="E5" s="6">
        <f>'Beállítások'!$B$6</f>
        <v/>
      </c>
    </row>
    <row r="6">
      <c r="A6" s="4" t="inlineStr">
        <is>
          <t>Cél teljesülése</t>
        </is>
      </c>
      <c r="B6" s="7">
        <f>IF(B4=0,0,B5/B4)</f>
        <v/>
      </c>
      <c r="D6" s="4" t="inlineStr">
        <is>
          <t>Ajánlott havi félretétel</t>
        </is>
      </c>
      <c r="E6" s="6">
        <f>'Beállítások'!$B$9</f>
        <v/>
      </c>
    </row>
    <row r="7">
      <c r="A7" s="4" t="inlineStr">
        <is>
          <t>Hiányzó összeg</t>
        </is>
      </c>
      <c r="B7" s="5">
        <f>MAX(0,B4-B5)</f>
        <v/>
      </c>
      <c r="D7" s="4" t="inlineStr">
        <is>
          <t>Vésztartalék célhónapok</t>
        </is>
      </c>
      <c r="E7" s="8">
        <f>'Beállítások'!$B$8</f>
        <v/>
      </c>
    </row>
    <row r="8">
      <c r="A8" s="4" t="inlineStr">
        <is>
          <t>Havi átlagos megtakarítás</t>
        </is>
      </c>
      <c r="B8" s="6">
        <f>IFERROR(AVERAGEIF('Tranzakciók'!$E$5:$E$104,"Megtakarítás",'Tranzakciók'!$H$5:$H$104),0)</f>
        <v/>
      </c>
    </row>
    <row r="9">
      <c r="A9" s="4" t="inlineStr">
        <is>
          <t>Becsült hónapok a cél eléréséig</t>
        </is>
      </c>
      <c r="B9" s="9">
        <f>IF(B7&lt;=0,"Elérve",IF(B8&lt;=0,"Nincs megtakarítás",ROUNDUP(B7/B8,0)))</f>
        <v/>
      </c>
    </row>
    <row r="10">
      <c r="A10" s="4" t="inlineStr">
        <is>
          <t>Haladási státusz</t>
        </is>
      </c>
      <c r="B10" s="10">
        <f>IF(B5&gt;=B4,"Cél elérve",IF(B5&gt;=B4*0.75,"Jó úton","További megtakarítás szükséges"))</f>
        <v/>
      </c>
    </row>
    <row r="11">
      <c r="A11" s="4" t="inlineStr">
        <is>
          <t>Megtakarítási tranzakciók száma</t>
        </is>
      </c>
      <c r="B11" s="11">
        <f>COUNTIF('Tranzakciók'!$E$5:$E$104,"Megtakarítás")</f>
        <v/>
      </c>
    </row>
    <row r="12">
      <c r="A12" s="4" t="inlineStr">
        <is>
          <t>Átlagos tranzakciós összeg</t>
        </is>
      </c>
      <c r="B12" s="6">
        <f>IFERROR(AVERAGE('Tranzakciók'!$H$5:$H$104),0)</f>
        <v/>
      </c>
    </row>
    <row r="13"/>
    <row r="14">
      <c r="A14" s="12" t="inlineStr">
        <is>
          <t>Haladásjelző</t>
        </is>
      </c>
      <c r="B14" s="13">
        <f>IFERROR(B6,0)</f>
        <v/>
      </c>
    </row>
    <row r="15"/>
    <row r="16"/>
    <row r="17">
      <c r="A17" s="3" t="inlineStr">
        <is>
          <t>Felhasználások kategória szerint</t>
        </is>
      </c>
      <c r="E17" s="3" t="inlineStr">
        <is>
          <t>Havi összesítő</t>
        </is>
      </c>
    </row>
    <row r="18">
      <c r="A18" s="14" t="inlineStr">
        <is>
          <t>Kategória</t>
        </is>
      </c>
      <c r="B18" s="14" t="inlineStr">
        <is>
          <t>Kategóriacsoport</t>
        </is>
      </c>
      <c r="C18" s="14" t="inlineStr">
        <is>
          <t>Felhasználás (Ft)</t>
        </is>
      </c>
      <c r="E18" s="14" t="inlineStr">
        <is>
          <t>Hónap kezdete</t>
        </is>
      </c>
      <c r="F18" s="14" t="inlineStr">
        <is>
          <t>Hónap vége</t>
        </is>
      </c>
      <c r="G18" s="14" t="inlineStr">
        <is>
          <t>Megtakarítás (Ft)</t>
        </is>
      </c>
      <c r="H18" s="14" t="inlineStr">
        <is>
          <t>Felhasználás (Ft)</t>
        </is>
      </c>
      <c r="I18" s="14" t="inlineStr">
        <is>
          <t>Záró egyenleg (Ft)</t>
        </is>
      </c>
    </row>
    <row r="19">
      <c r="A19" s="15">
        <f>'Beállítások'!$D$5</f>
        <v/>
      </c>
      <c r="B19" s="15">
        <f>IFERROR(VLOOKUP(A19,'Beállítások'!$D$4:$E$9,2,FALSE),"")</f>
        <v/>
      </c>
      <c r="C19" s="16">
        <f>SUMIFS('Tranzakciók'!$H$5:$H$104,'Tranzakciók'!$F$5:$F$104,A19,'Tranzakciók'!$E$5:$E$104,"Felhasználás")</f>
        <v/>
      </c>
      <c r="E19" s="17" t="n">
        <v>46023</v>
      </c>
      <c r="F19" s="17" t="n">
        <v>46053</v>
      </c>
      <c r="G19" s="16">
        <f>SUMIFS('Tranzakciók'!$H$5:$H$104,'Tranzakciók'!$E$5:$E$104,"Megtakarítás",'Tranzakciók'!$B$5:$B$104,"&gt;="&amp;$E19,'Tranzakciók'!$B$5:$B$104,"&lt;="&amp;$F19)</f>
        <v/>
      </c>
      <c r="H19" s="16">
        <f>SUMIFS('Tranzakciók'!$H$5:$H$104,'Tranzakciók'!$E$5:$E$104,"Felhasználás",'Tranzakciók'!$B$5:$B$104,"&gt;="&amp;$E19,'Tranzakciók'!$B$5:$B$104,"&lt;="&amp;$F19)</f>
        <v/>
      </c>
      <c r="I19" s="16">
        <f>IFERROR('Beállítások'!$B$5+SUMIFS('Tranzakciók'!$I$5:$I$104,'Tranzakciók'!$B$5:$B$104,"&lt;="&amp;$F19),0)</f>
        <v/>
      </c>
    </row>
    <row r="20">
      <c r="A20" s="18">
        <f>'Beállítások'!$D$6</f>
        <v/>
      </c>
      <c r="B20" s="18">
        <f>IFERROR(VLOOKUP(A20,'Beállítások'!$D$4:$E$9,2,FALSE),"")</f>
        <v/>
      </c>
      <c r="C20" s="19">
        <f>SUMIFS('Tranzakciók'!$H$5:$H$104,'Tranzakciók'!$F$5:$F$104,A20,'Tranzakciók'!$E$5:$E$104,"Felhasználás")</f>
        <v/>
      </c>
      <c r="E20" s="20" t="n">
        <v>46054</v>
      </c>
      <c r="F20" s="20" t="n">
        <v>46081</v>
      </c>
      <c r="G20" s="19">
        <f>SUMIFS('Tranzakciók'!$H$5:$H$104,'Tranzakciók'!$E$5:$E$104,"Megtakarítás",'Tranzakciók'!$B$5:$B$104,"&gt;="&amp;$E20,'Tranzakciók'!$B$5:$B$104,"&lt;="&amp;$F20)</f>
        <v/>
      </c>
      <c r="H20" s="19">
        <f>SUMIFS('Tranzakciók'!$H$5:$H$104,'Tranzakciók'!$E$5:$E$104,"Felhasználás",'Tranzakciók'!$B$5:$B$104,"&gt;="&amp;$E20,'Tranzakciók'!$B$5:$B$104,"&lt;="&amp;$F20)</f>
        <v/>
      </c>
      <c r="I20" s="19">
        <f>IFERROR('Beállítások'!$B$5+SUMIFS('Tranzakciók'!$I$5:$I$104,'Tranzakciók'!$B$5:$B$104,"&lt;="&amp;$F20),0)</f>
        <v/>
      </c>
    </row>
    <row r="21">
      <c r="A21" s="15">
        <f>'Beállítások'!$D$7</f>
        <v/>
      </c>
      <c r="B21" s="15">
        <f>IFERROR(VLOOKUP(A21,'Beállítások'!$D$4:$E$9,2,FALSE),"")</f>
        <v/>
      </c>
      <c r="C21" s="16">
        <f>SUMIFS('Tranzakciók'!$H$5:$H$104,'Tranzakciók'!$F$5:$F$104,A21,'Tranzakciók'!$E$5:$E$104,"Felhasználás")</f>
        <v/>
      </c>
      <c r="E21" s="17" t="n">
        <v>46082</v>
      </c>
      <c r="F21" s="17" t="n">
        <v>46112</v>
      </c>
      <c r="G21" s="16">
        <f>SUMIFS('Tranzakciók'!$H$5:$H$104,'Tranzakciók'!$E$5:$E$104,"Megtakarítás",'Tranzakciók'!$B$5:$B$104,"&gt;="&amp;$E21,'Tranzakciók'!$B$5:$B$104,"&lt;="&amp;$F21)</f>
        <v/>
      </c>
      <c r="H21" s="16">
        <f>SUMIFS('Tranzakciók'!$H$5:$H$104,'Tranzakciók'!$E$5:$E$104,"Felhasználás",'Tranzakciók'!$B$5:$B$104,"&gt;="&amp;$E21,'Tranzakciók'!$B$5:$B$104,"&lt;="&amp;$F21)</f>
        <v/>
      </c>
      <c r="I21" s="16">
        <f>IFERROR('Beállítások'!$B$5+SUMIFS('Tranzakciók'!$I$5:$I$104,'Tranzakciók'!$B$5:$B$104,"&lt;="&amp;$F21),0)</f>
        <v/>
      </c>
    </row>
    <row r="22">
      <c r="A22" s="18">
        <f>'Beállítások'!$D$8</f>
        <v/>
      </c>
      <c r="B22" s="18">
        <f>IFERROR(VLOOKUP(A22,'Beállítások'!$D$4:$E$9,2,FALSE),"")</f>
        <v/>
      </c>
      <c r="C22" s="19">
        <f>SUMIFS('Tranzakciók'!$H$5:$H$104,'Tranzakciók'!$F$5:$F$104,A22,'Tranzakciók'!$E$5:$E$104,"Felhasználás")</f>
        <v/>
      </c>
      <c r="E22" s="20" t="n">
        <v>46113</v>
      </c>
      <c r="F22" s="20" t="n">
        <v>46142</v>
      </c>
      <c r="G22" s="19">
        <f>SUMIFS('Tranzakciók'!$H$5:$H$104,'Tranzakciók'!$E$5:$E$104,"Megtakarítás",'Tranzakciók'!$B$5:$B$104,"&gt;="&amp;$E22,'Tranzakciók'!$B$5:$B$104,"&lt;="&amp;$F22)</f>
        <v/>
      </c>
      <c r="H22" s="19">
        <f>SUMIFS('Tranzakciók'!$H$5:$H$104,'Tranzakciók'!$E$5:$E$104,"Felhasználás",'Tranzakciók'!$B$5:$B$104,"&gt;="&amp;$E22,'Tranzakciók'!$B$5:$B$104,"&lt;="&amp;$F22)</f>
        <v/>
      </c>
      <c r="I22" s="19">
        <f>IFERROR('Beállítások'!$B$5+SUMIFS('Tranzakciók'!$I$5:$I$104,'Tranzakciók'!$B$5:$B$104,"&lt;="&amp;$F22),0)</f>
        <v/>
      </c>
    </row>
    <row r="23">
      <c r="A23" s="15">
        <f>'Beállítások'!$D$9</f>
        <v/>
      </c>
      <c r="B23" s="15">
        <f>IFERROR(VLOOKUP(A23,'Beállítások'!$D$4:$E$9,2,FALSE),"")</f>
        <v/>
      </c>
      <c r="C23" s="16">
        <f>SUMIFS('Tranzakciók'!$H$5:$H$104,'Tranzakciók'!$F$5:$F$104,A23,'Tranzakciók'!$E$5:$E$104,"Felhasználás")</f>
        <v/>
      </c>
      <c r="E23" s="17" t="n">
        <v>46143</v>
      </c>
      <c r="F23" s="17" t="n">
        <v>46173</v>
      </c>
      <c r="G23" s="16">
        <f>SUMIFS('Tranzakciók'!$H$5:$H$104,'Tranzakciók'!$E$5:$E$104,"Megtakarítás",'Tranzakciók'!$B$5:$B$104,"&gt;="&amp;$E23,'Tranzakciók'!$B$5:$B$104,"&lt;="&amp;$F23)</f>
        <v/>
      </c>
      <c r="H23" s="16">
        <f>SUMIFS('Tranzakciók'!$H$5:$H$104,'Tranzakciók'!$E$5:$E$104,"Felhasználás",'Tranzakciók'!$B$5:$B$104,"&gt;="&amp;$E23,'Tranzakciók'!$B$5:$B$104,"&lt;="&amp;$F23)</f>
        <v/>
      </c>
      <c r="I23" s="16">
        <f>IFERROR('Beállítások'!$B$5+SUMIFS('Tranzakciók'!$I$5:$I$104,'Tranzakciók'!$B$5:$B$104,"&lt;="&amp;$F23),0)</f>
        <v/>
      </c>
    </row>
    <row r="24">
      <c r="E24" s="20" t="n">
        <v>46174</v>
      </c>
      <c r="F24" s="20" t="n">
        <v>46203</v>
      </c>
      <c r="G24" s="19">
        <f>SUMIFS('Tranzakciók'!$H$5:$H$104,'Tranzakciók'!$E$5:$E$104,"Megtakarítás",'Tranzakciók'!$B$5:$B$104,"&gt;="&amp;$E24,'Tranzakciók'!$B$5:$B$104,"&lt;="&amp;$F24)</f>
        <v/>
      </c>
      <c r="H24" s="19">
        <f>SUMIFS('Tranzakciók'!$H$5:$H$104,'Tranzakciók'!$E$5:$E$104,"Felhasználás",'Tranzakciók'!$B$5:$B$104,"&gt;="&amp;$E24,'Tranzakciók'!$B$5:$B$104,"&lt;="&amp;$F24)</f>
        <v/>
      </c>
      <c r="I24" s="19">
        <f>IFERROR('Beállítások'!$B$5+SUMIFS('Tranzakciók'!$I$5:$I$104,'Tranzakciók'!$B$5:$B$104,"&lt;="&amp;$F24),0)</f>
        <v/>
      </c>
    </row>
    <row r="25">
      <c r="E25" s="17" t="n">
        <v>46204</v>
      </c>
      <c r="F25" s="17" t="n">
        <v>46234</v>
      </c>
      <c r="G25" s="16">
        <f>SUMIFS('Tranzakciók'!$H$5:$H$104,'Tranzakciók'!$E$5:$E$104,"Megtakarítás",'Tranzakciók'!$B$5:$B$104,"&gt;="&amp;$E25,'Tranzakciók'!$B$5:$B$104,"&lt;="&amp;$F25)</f>
        <v/>
      </c>
      <c r="H25" s="16">
        <f>SUMIFS('Tranzakciók'!$H$5:$H$104,'Tranzakciók'!$E$5:$E$104,"Felhasználás",'Tranzakciók'!$B$5:$B$104,"&gt;="&amp;$E25,'Tranzakciók'!$B$5:$B$104,"&lt;="&amp;$F25)</f>
        <v/>
      </c>
      <c r="I25" s="16">
        <f>IFERROR('Beállítások'!$B$5+SUMIFS('Tranzakciók'!$I$5:$I$104,'Tranzakciók'!$B$5:$B$104,"&lt;="&amp;$F25),0)</f>
        <v/>
      </c>
    </row>
    <row r="26">
      <c r="E26" s="20" t="n">
        <v>46235</v>
      </c>
      <c r="F26" s="20" t="n">
        <v>46265</v>
      </c>
      <c r="G26" s="19">
        <f>SUMIFS('Tranzakciók'!$H$5:$H$104,'Tranzakciók'!$E$5:$E$104,"Megtakarítás",'Tranzakciók'!$B$5:$B$104,"&gt;="&amp;$E26,'Tranzakciók'!$B$5:$B$104,"&lt;="&amp;$F26)</f>
        <v/>
      </c>
      <c r="H26" s="19">
        <f>SUMIFS('Tranzakciók'!$H$5:$H$104,'Tranzakciók'!$E$5:$E$104,"Felhasználás",'Tranzakciók'!$B$5:$B$104,"&gt;="&amp;$E26,'Tranzakciók'!$B$5:$B$104,"&lt;="&amp;$F26)</f>
        <v/>
      </c>
      <c r="I26" s="19">
        <f>IFERROR('Beállítások'!$B$5+SUMIFS('Tranzakciók'!$I$5:$I$104,'Tranzakciók'!$B$5:$B$104,"&lt;="&amp;$F26),0)</f>
        <v/>
      </c>
    </row>
    <row r="27">
      <c r="E27" s="17" t="n">
        <v>46266</v>
      </c>
      <c r="F27" s="17" t="n">
        <v>46295</v>
      </c>
      <c r="G27" s="16">
        <f>SUMIFS('Tranzakciók'!$H$5:$H$104,'Tranzakciók'!$E$5:$E$104,"Megtakarítás",'Tranzakciók'!$B$5:$B$104,"&gt;="&amp;$E27,'Tranzakciók'!$B$5:$B$104,"&lt;="&amp;$F27)</f>
        <v/>
      </c>
      <c r="H27" s="16">
        <f>SUMIFS('Tranzakciók'!$H$5:$H$104,'Tranzakciók'!$E$5:$E$104,"Felhasználás",'Tranzakciók'!$B$5:$B$104,"&gt;="&amp;$E27,'Tranzakciók'!$B$5:$B$104,"&lt;="&amp;$F27)</f>
        <v/>
      </c>
      <c r="I27" s="16">
        <f>IFERROR('Beállítások'!$B$5+SUMIFS('Tranzakciók'!$I$5:$I$104,'Tranzakciók'!$B$5:$B$104,"&lt;="&amp;$F27),0)</f>
        <v/>
      </c>
    </row>
    <row r="28">
      <c r="E28" s="20" t="n">
        <v>46296</v>
      </c>
      <c r="F28" s="20" t="n">
        <v>46326</v>
      </c>
      <c r="G28" s="19">
        <f>SUMIFS('Tranzakciók'!$H$5:$H$104,'Tranzakciók'!$E$5:$E$104,"Megtakarítás",'Tranzakciók'!$B$5:$B$104,"&gt;="&amp;$E28,'Tranzakciók'!$B$5:$B$104,"&lt;="&amp;$F28)</f>
        <v/>
      </c>
      <c r="H28" s="19">
        <f>SUMIFS('Tranzakciók'!$H$5:$H$104,'Tranzakciók'!$E$5:$E$104,"Felhasználás",'Tranzakciók'!$B$5:$B$104,"&gt;="&amp;$E28,'Tranzakciók'!$B$5:$B$104,"&lt;="&amp;$F28)</f>
        <v/>
      </c>
      <c r="I28" s="19">
        <f>IFERROR('Beállítások'!$B$5+SUMIFS('Tranzakciók'!$I$5:$I$104,'Tranzakciók'!$B$5:$B$104,"&lt;="&amp;$F28),0)</f>
        <v/>
      </c>
    </row>
    <row r="29">
      <c r="E29" s="17" t="n">
        <v>46327</v>
      </c>
      <c r="F29" s="17" t="n">
        <v>46356</v>
      </c>
      <c r="G29" s="16">
        <f>SUMIFS('Tranzakciók'!$H$5:$H$104,'Tranzakciók'!$E$5:$E$104,"Megtakarítás",'Tranzakciók'!$B$5:$B$104,"&gt;="&amp;$E29,'Tranzakciók'!$B$5:$B$104,"&lt;="&amp;$F29)</f>
        <v/>
      </c>
      <c r="H29" s="16">
        <f>SUMIFS('Tranzakciók'!$H$5:$H$104,'Tranzakciók'!$E$5:$E$104,"Felhasználás",'Tranzakciók'!$B$5:$B$104,"&gt;="&amp;$E29,'Tranzakciók'!$B$5:$B$104,"&lt;="&amp;$F29)</f>
        <v/>
      </c>
      <c r="I29" s="16">
        <f>IFERROR('Beállítások'!$B$5+SUMIFS('Tranzakciók'!$I$5:$I$104,'Tranzakciók'!$B$5:$B$104,"&lt;="&amp;$F29),0)</f>
        <v/>
      </c>
    </row>
    <row r="30">
      <c r="E30" s="20" t="n">
        <v>46357</v>
      </c>
      <c r="F30" s="20" t="n">
        <v>46387</v>
      </c>
      <c r="G30" s="19">
        <f>SUMIFS('Tranzakciók'!$H$5:$H$104,'Tranzakciók'!$E$5:$E$104,"Megtakarítás",'Tranzakciók'!$B$5:$B$104,"&gt;="&amp;$E30,'Tranzakciók'!$B$5:$B$104,"&lt;="&amp;$F30)</f>
        <v/>
      </c>
      <c r="H30" s="19">
        <f>SUMIFS('Tranzakciók'!$H$5:$H$104,'Tranzakciók'!$E$5:$E$104,"Felhasználás",'Tranzakciók'!$B$5:$B$104,"&gt;="&amp;$E30,'Tranzakciók'!$B$5:$B$104,"&lt;="&amp;$F30)</f>
        <v/>
      </c>
      <c r="I30" s="19">
        <f>IFERROR('Beállítások'!$B$5+SUMIFS('Tranzakciók'!$I$5:$I$104,'Tranzakciók'!$B$5:$B$104,"&lt;="&amp;$F30),0)</f>
        <v/>
      </c>
    </row>
  </sheetData>
  <mergeCells count="2">
    <mergeCell ref="A1:Q1"/>
    <mergeCell ref="A2:Q2"/>
  </mergeCells>
  <conditionalFormatting sqref="B6">
    <cfRule type="expression" priority="1" dxfId="0">
      <formula>$B$6&gt;=0.75</formula>
    </cfRule>
    <cfRule type="expression" priority="2" dxfId="1">
      <formula>$B$6&lt;0.5</formula>
    </cfRule>
  </conditionalFormatting>
  <conditionalFormatting sqref="B10">
    <cfRule type="expression" priority="3" dxfId="0">
      <formula>$B$10="Cél elérve"</formula>
    </cfRule>
    <cfRule type="expression" priority="4" dxfId="1">
      <formula>$B$10="További megtakarítás szükséges"</formula>
    </cfRule>
  </conditionalFormatting>
  <conditionalFormatting sqref="C19:C23">
    <cfRule type="expression" priority="5" dxfId="1">
      <formula>$C19&gt;0</formula>
    </cfRule>
  </conditionalFormatting>
  <conditionalFormatting sqref="B14">
    <cfRule type="dataBar" priority="6">
      <dataBar showValue="1">
        <cfvo type="num" val="0"/>
        <cfvo type="num" val="1"/>
        <color rgb="0022C55E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2" customWidth="1" min="3" max="3"/>
    <col width="15" customWidth="1" min="4" max="4"/>
    <col width="18" customWidth="1" min="5" max="5"/>
    <col width="23" customWidth="1" min="6" max="6"/>
    <col width="34" customWidth="1" min="7" max="7"/>
    <col width="16" customWidth="1" min="8" max="8"/>
    <col width="22" customWidth="1" min="9" max="9"/>
    <col width="25" customWidth="1" min="10" max="10"/>
    <col width="21" customWidth="1" min="11" max="11"/>
    <col width="20" customWidth="1" min="12" max="12"/>
  </cols>
  <sheetData>
    <row r="1" ht="28" customHeight="1">
      <c r="A1" s="1" t="inlineStr">
        <is>
          <t>Vésztartalék tranzakciók</t>
        </is>
      </c>
    </row>
    <row r="2" ht="30" customHeight="1">
      <c r="A2" s="2" t="inlineStr">
        <is>
          <t>A sárga oszlopokban rögzítse a tranzakciókat. A felhasználások összegét pozitív értékként adja meg, az előjel automatikus.</t>
        </is>
      </c>
    </row>
    <row r="3"/>
    <row r="4" ht="32" customHeight="1">
      <c r="A4" s="21" t="inlineStr">
        <is>
          <t>Tranzakció azonosító</t>
        </is>
      </c>
      <c r="B4" s="21" t="inlineStr">
        <is>
          <t>Dátum</t>
        </is>
      </c>
      <c r="C4" s="21" t="inlineStr">
        <is>
          <t>Személy / háztartás</t>
        </is>
      </c>
      <c r="D4" s="21" t="inlineStr">
        <is>
          <t>Lakóhely</t>
        </is>
      </c>
      <c r="E4" s="21" t="inlineStr">
        <is>
          <t>Tranzakció típusa</t>
        </is>
      </c>
      <c r="F4" s="21" t="inlineStr">
        <is>
          <t>Kategória</t>
        </is>
      </c>
      <c r="G4" s="21" t="inlineStr">
        <is>
          <t>Megjegyzés</t>
        </is>
      </c>
      <c r="H4" s="21" t="inlineStr">
        <is>
          <t>Összeg (Ft)</t>
        </is>
      </c>
      <c r="I4" s="21" t="inlineStr">
        <is>
          <t>Előjel szerinti összeg (Ft)</t>
        </is>
      </c>
      <c r="J4" s="21" t="inlineStr">
        <is>
          <t>Egyenleg tranzakció után (Ft)</t>
        </is>
      </c>
      <c r="K4" s="21" t="inlineStr">
        <is>
          <t>Havi megtakarítási arány</t>
        </is>
      </c>
      <c r="L4" s="21" t="inlineStr">
        <is>
          <t>Kategóriacsoport</t>
        </is>
      </c>
    </row>
    <row r="5">
      <c r="A5" s="22" t="inlineStr">
        <is>
          <t>VT-2026-001</t>
        </is>
      </c>
      <c r="B5" s="23" t="n">
        <v>46027</v>
      </c>
      <c r="C5" s="22" t="inlineStr">
        <is>
          <t>Nagy Péter</t>
        </is>
      </c>
      <c r="D5" s="22" t="inlineStr">
        <is>
          <t>Budapest</t>
        </is>
      </c>
      <c r="E5" s="22" t="inlineStr">
        <is>
          <t>Megtakarítás</t>
        </is>
      </c>
      <c r="F5" s="22" t="inlineStr">
        <is>
          <t>Havi félretett összeg</t>
        </is>
      </c>
      <c r="G5" s="24" t="inlineStr">
        <is>
          <t>Januári rendszeres félretétel</t>
        </is>
      </c>
      <c r="H5" s="25" t="n">
        <v>120000</v>
      </c>
      <c r="I5" s="19">
        <f>IF($A5="","",IF(OR($E5="",$H5=""),"",IF($E5="Felhasználás",-$H5,$H5)))</f>
        <v/>
      </c>
      <c r="J5" s="19">
        <f>IF($A5="","",'Beállítások'!$B$5+SUM($I$5:I5))</f>
        <v/>
      </c>
      <c r="K5" s="26">
        <f>IF($A5="","",IFERROR(IF($E5="Megtakarítás",$H5/'Beállítások'!$B$6,0),0))</f>
        <v/>
      </c>
      <c r="L5" s="27">
        <f>IF($F5="","",IFERROR(VLOOKUP($F5,'Beállítások'!$D$4:$E$9,2,FALSE),"Egyéb"))</f>
        <v/>
      </c>
    </row>
    <row r="6">
      <c r="A6" s="22" t="inlineStr">
        <is>
          <t>VT-2026-002</t>
        </is>
      </c>
      <c r="B6" s="23" t="n">
        <v>46053</v>
      </c>
      <c r="C6" s="22" t="inlineStr">
        <is>
          <t>Nagy Péter</t>
        </is>
      </c>
      <c r="D6" s="22" t="inlineStr">
        <is>
          <t>Budapest</t>
        </is>
      </c>
      <c r="E6" s="22" t="inlineStr">
        <is>
          <t>Megtakarítás</t>
        </is>
      </c>
      <c r="F6" s="22" t="inlineStr">
        <is>
          <t>Havi félretett összeg</t>
        </is>
      </c>
      <c r="G6" s="24" t="inlineStr">
        <is>
          <t>Januári második félretétel</t>
        </is>
      </c>
      <c r="H6" s="25" t="n">
        <v>120000</v>
      </c>
      <c r="I6" s="16">
        <f>IF($A6="","",IF(OR($E6="",$H6=""),"",IF($E6="Felhasználás",-$H6,$H6)))</f>
        <v/>
      </c>
      <c r="J6" s="16">
        <f>IF($A6="","",'Beállítások'!$B$5+SUM($I$5:I6))</f>
        <v/>
      </c>
      <c r="K6" s="28">
        <f>IF($A6="","",IFERROR(IF($E6="Megtakarítás",$H6/'Beállítások'!$B$6,0),0))</f>
        <v/>
      </c>
      <c r="L6" s="29">
        <f>IF($F6="","",IFERROR(VLOOKUP($F6,'Beállítások'!$D$4:$E$9,2,FALSE),"Egyéb"))</f>
        <v/>
      </c>
    </row>
    <row r="7">
      <c r="A7" s="22" t="inlineStr">
        <is>
          <t>VT-2026-003</t>
        </is>
      </c>
      <c r="B7" s="23" t="n">
        <v>46067</v>
      </c>
      <c r="C7" s="22" t="inlineStr">
        <is>
          <t>Nagy Péter</t>
        </is>
      </c>
      <c r="D7" s="22" t="inlineStr">
        <is>
          <t>Budapest</t>
        </is>
      </c>
      <c r="E7" s="22" t="inlineStr">
        <is>
          <t>Felhasználás</t>
        </is>
      </c>
      <c r="F7" s="22" t="inlineStr">
        <is>
          <t>Gépjármű</t>
        </is>
      </c>
      <c r="G7" s="24" t="inlineStr">
        <is>
          <t>Váratlan gépjármű-javítás</t>
        </is>
      </c>
      <c r="H7" s="25" t="n">
        <v>85000</v>
      </c>
      <c r="I7" s="19">
        <f>IF($A7="","",IF(OR($E7="",$H7=""),"",IF($E7="Felhasználás",-$H7,$H7)))</f>
        <v/>
      </c>
      <c r="J7" s="19">
        <f>IF($A7="","",'Beállítások'!$B$5+SUM($I$5:I7))</f>
        <v/>
      </c>
      <c r="K7" s="26">
        <f>IF($A7="","",IFERROR(IF($E7="Megtakarítás",$H7/'Beállítások'!$B$6,0),0))</f>
        <v/>
      </c>
      <c r="L7" s="27">
        <f>IF($F7="","",IFERROR(VLOOKUP($F7,'Beállítások'!$D$4:$E$9,2,FALSE),"Egyéb"))</f>
        <v/>
      </c>
    </row>
    <row r="8">
      <c r="A8" s="22" t="inlineStr">
        <is>
          <t>VT-2026-004</t>
        </is>
      </c>
      <c r="B8" s="23" t="n">
        <v>46081</v>
      </c>
      <c r="C8" s="22" t="inlineStr">
        <is>
          <t>Nagy Péter</t>
        </is>
      </c>
      <c r="D8" s="22" t="inlineStr">
        <is>
          <t>Budapest</t>
        </is>
      </c>
      <c r="E8" s="22" t="inlineStr">
        <is>
          <t>Megtakarítás</t>
        </is>
      </c>
      <c r="F8" s="22" t="inlineStr">
        <is>
          <t>Havi félretett összeg</t>
        </is>
      </c>
      <c r="G8" s="24" t="inlineStr">
        <is>
          <t>Februári rendszeres félretétel</t>
        </is>
      </c>
      <c r="H8" s="25" t="n">
        <v>140000</v>
      </c>
      <c r="I8" s="16">
        <f>IF($A8="","",IF(OR($E8="",$H8=""),"",IF($E8="Felhasználás",-$H8,$H8)))</f>
        <v/>
      </c>
      <c r="J8" s="16">
        <f>IF($A8="","",'Beállítások'!$B$5+SUM($I$5:I8))</f>
        <v/>
      </c>
      <c r="K8" s="28">
        <f>IF($A8="","",IFERROR(IF($E8="Megtakarítás",$H8/'Beállítások'!$B$6,0),0))</f>
        <v/>
      </c>
      <c r="L8" s="29">
        <f>IF($F8="","",IFERROR(VLOOKUP($F8,'Beállítások'!$D$4:$E$9,2,FALSE),"Egyéb"))</f>
        <v/>
      </c>
    </row>
    <row r="9">
      <c r="A9" s="22" t="inlineStr">
        <is>
          <t>VT-2026-005</t>
        </is>
      </c>
      <c r="B9" s="23" t="n">
        <v>46112</v>
      </c>
      <c r="C9" s="22" t="inlineStr">
        <is>
          <t>Nagy Péter</t>
        </is>
      </c>
      <c r="D9" s="22" t="inlineStr">
        <is>
          <t>Budapest</t>
        </is>
      </c>
      <c r="E9" s="22" t="inlineStr">
        <is>
          <t>Megtakarítás</t>
        </is>
      </c>
      <c r="F9" s="22" t="inlineStr">
        <is>
          <t>Havi félretett összeg</t>
        </is>
      </c>
      <c r="G9" s="24" t="inlineStr">
        <is>
          <t>Márciusi rendszeres félretétel</t>
        </is>
      </c>
      <c r="H9" s="25" t="n">
        <v>150000</v>
      </c>
      <c r="I9" s="19">
        <f>IF($A9="","",IF(OR($E9="",$H9=""),"",IF($E9="Felhasználás",-$H9,$H9)))</f>
        <v/>
      </c>
      <c r="J9" s="19">
        <f>IF($A9="","",'Beállítások'!$B$5+SUM($I$5:I9))</f>
        <v/>
      </c>
      <c r="K9" s="26">
        <f>IF($A9="","",IFERROR(IF($E9="Megtakarítás",$H9/'Beállítások'!$B$6,0),0))</f>
        <v/>
      </c>
      <c r="L9" s="27">
        <f>IF($F9="","",IFERROR(VLOOKUP($F9,'Beállítások'!$D$4:$E$9,2,FALSE),"Egyéb"))</f>
        <v/>
      </c>
    </row>
    <row r="10">
      <c r="A10" s="22" t="inlineStr">
        <is>
          <t>VT-2026-006</t>
        </is>
      </c>
      <c r="B10" s="23" t="n">
        <v>46124</v>
      </c>
      <c r="C10" s="22" t="inlineStr">
        <is>
          <t>Nagy Péter</t>
        </is>
      </c>
      <c r="D10" s="22" t="inlineStr">
        <is>
          <t>Budapest</t>
        </is>
      </c>
      <c r="E10" s="22" t="inlineStr">
        <is>
          <t>Felhasználás</t>
        </is>
      </c>
      <c r="F10" s="22" t="inlineStr">
        <is>
          <t>Egészségügy</t>
        </is>
      </c>
      <c r="G10" s="24" t="inlineStr">
        <is>
          <t>Sürgős egészségügyi kiadás</t>
        </is>
      </c>
      <c r="H10" s="25" t="n">
        <v>42500</v>
      </c>
      <c r="I10" s="16">
        <f>IF($A10="","",IF(OR($E10="",$H10=""),"",IF($E10="Felhasználás",-$H10,$H10)))</f>
        <v/>
      </c>
      <c r="J10" s="16">
        <f>IF($A10="","",'Beállítások'!$B$5+SUM($I$5:I10))</f>
        <v/>
      </c>
      <c r="K10" s="28">
        <f>IF($A10="","",IFERROR(IF($E10="Megtakarítás",$H10/'Beállítások'!$B$6,0),0))</f>
        <v/>
      </c>
      <c r="L10" s="29">
        <f>IF($F10="","",IFERROR(VLOOKUP($F10,'Beállítások'!$D$4:$E$9,2,FALSE),"Egyéb"))</f>
        <v/>
      </c>
    </row>
    <row r="11">
      <c r="A11" s="22" t="inlineStr">
        <is>
          <t>VT-2026-007</t>
        </is>
      </c>
      <c r="B11" s="23" t="n">
        <v>46142</v>
      </c>
      <c r="C11" s="22" t="inlineStr">
        <is>
          <t>Nagy Péter</t>
        </is>
      </c>
      <c r="D11" s="22" t="inlineStr">
        <is>
          <t>Budapest</t>
        </is>
      </c>
      <c r="E11" s="22" t="inlineStr">
        <is>
          <t>Megtakarítás</t>
        </is>
      </c>
      <c r="F11" s="22" t="inlineStr">
        <is>
          <t>Havi félretett összeg</t>
        </is>
      </c>
      <c r="G11" s="24" t="inlineStr">
        <is>
          <t>Áprilisi rendszeres félretétel</t>
        </is>
      </c>
      <c r="H11" s="25" t="n">
        <v>150000</v>
      </c>
      <c r="I11" s="19">
        <f>IF($A11="","",IF(OR($E11="",$H11=""),"",IF($E11="Felhasználás",-$H11,$H11)))</f>
        <v/>
      </c>
      <c r="J11" s="19">
        <f>IF($A11="","",'Beállítások'!$B$5+SUM($I$5:I11))</f>
        <v/>
      </c>
      <c r="K11" s="26">
        <f>IF($A11="","",IFERROR(IF($E11="Megtakarítás",$H11/'Beállítások'!$B$6,0),0))</f>
        <v/>
      </c>
      <c r="L11" s="27">
        <f>IF($F11="","",IFERROR(VLOOKUP($F11,'Beállítások'!$D$4:$E$9,2,FALSE),"Egyéb"))</f>
        <v/>
      </c>
    </row>
    <row r="12">
      <c r="A12" s="22" t="inlineStr">
        <is>
          <t>VT-2026-008</t>
        </is>
      </c>
      <c r="B12" s="23" t="n">
        <v>46173</v>
      </c>
      <c r="C12" s="22" t="inlineStr">
        <is>
          <t>Nagy Péter</t>
        </is>
      </c>
      <c r="D12" s="22" t="inlineStr">
        <is>
          <t>Budapest</t>
        </is>
      </c>
      <c r="E12" s="22" t="inlineStr">
        <is>
          <t>Megtakarítás</t>
        </is>
      </c>
      <c r="F12" s="22" t="inlineStr">
        <is>
          <t>Havi félretett összeg</t>
        </is>
      </c>
      <c r="G12" s="24" t="inlineStr">
        <is>
          <t>Májusi rendszeres félretétel</t>
        </is>
      </c>
      <c r="H12" s="25" t="n">
        <v>160000</v>
      </c>
      <c r="I12" s="16">
        <f>IF($A12="","",IF(OR($E12="",$H12=""),"",IF($E12="Felhasználás",-$H12,$H12)))</f>
        <v/>
      </c>
      <c r="J12" s="16">
        <f>IF($A12="","",'Beállítások'!$B$5+SUM($I$5:I12))</f>
        <v/>
      </c>
      <c r="K12" s="28">
        <f>IF($A12="","",IFERROR(IF($E12="Megtakarítás",$H12/'Beállítások'!$B$6,0),0))</f>
        <v/>
      </c>
      <c r="L12" s="29">
        <f>IF($F12="","",IFERROR(VLOOKUP($F12,'Beállítások'!$D$4:$E$9,2,FALSE),"Egyéb"))</f>
        <v/>
      </c>
    </row>
    <row r="13">
      <c r="A13" s="22" t="inlineStr">
        <is>
          <t>VT-2026-009</t>
        </is>
      </c>
      <c r="B13" s="23" t="n">
        <v>46188</v>
      </c>
      <c r="C13" s="22" t="inlineStr">
        <is>
          <t>Nagy Péter</t>
        </is>
      </c>
      <c r="D13" s="22" t="inlineStr">
        <is>
          <t>Budapest</t>
        </is>
      </c>
      <c r="E13" s="22" t="inlineStr">
        <is>
          <t>Felhasználás</t>
        </is>
      </c>
      <c r="F13" s="22" t="inlineStr">
        <is>
          <t>Lakásjavítás</t>
        </is>
      </c>
      <c r="G13" s="24" t="inlineStr">
        <is>
          <t>Váratlan lakásjavítás</t>
        </is>
      </c>
      <c r="H13" s="25" t="n">
        <v>65000</v>
      </c>
      <c r="I13" s="19">
        <f>IF($A13="","",IF(OR($E13="",$H13=""),"",IF($E13="Felhasználás",-$H13,$H13)))</f>
        <v/>
      </c>
      <c r="J13" s="19">
        <f>IF($A13="","",'Beállítások'!$B$5+SUM($I$5:I13))</f>
        <v/>
      </c>
      <c r="K13" s="26">
        <f>IF($A13="","",IFERROR(IF($E13="Megtakarítás",$H13/'Beállítások'!$B$6,0),0))</f>
        <v/>
      </c>
      <c r="L13" s="27">
        <f>IF($F13="","",IFERROR(VLOOKUP($F13,'Beállítások'!$D$4:$E$9,2,FALSE),"Egyéb"))</f>
        <v/>
      </c>
    </row>
    <row r="14">
      <c r="A14" s="22" t="inlineStr">
        <is>
          <t>VT-2026-010</t>
        </is>
      </c>
      <c r="B14" s="23" t="n">
        <v>46203</v>
      </c>
      <c r="C14" s="22" t="inlineStr">
        <is>
          <t>Nagy Péter</t>
        </is>
      </c>
      <c r="D14" s="22" t="inlineStr">
        <is>
          <t>Budapest</t>
        </is>
      </c>
      <c r="E14" s="22" t="inlineStr">
        <is>
          <t>Megtakarítás</t>
        </is>
      </c>
      <c r="F14" s="22" t="inlineStr">
        <is>
          <t>Havi félretett összeg</t>
        </is>
      </c>
      <c r="G14" s="24" t="inlineStr">
        <is>
          <t>Júniusi rendszeres félretétel</t>
        </is>
      </c>
      <c r="H14" s="25" t="n">
        <v>170000</v>
      </c>
      <c r="I14" s="16">
        <f>IF($A14="","",IF(OR($E14="",$H14=""),"",IF($E14="Felhasználás",-$H14,$H14)))</f>
        <v/>
      </c>
      <c r="J14" s="16">
        <f>IF($A14="","",'Beállítások'!$B$5+SUM($I$5:I14))</f>
        <v/>
      </c>
      <c r="K14" s="28">
        <f>IF($A14="","",IFERROR(IF($E14="Megtakarítás",$H14/'Beállítások'!$B$6,0),0))</f>
        <v/>
      </c>
      <c r="L14" s="29">
        <f>IF($F14="","",IFERROR(VLOOKUP($F14,'Beállítások'!$D$4:$E$9,2,FALSE),"Egyéb"))</f>
        <v/>
      </c>
    </row>
    <row r="15">
      <c r="A15" s="22" t="n"/>
      <c r="B15" s="23" t="n"/>
      <c r="C15" s="22" t="n"/>
      <c r="D15" s="22" t="n"/>
      <c r="E15" s="22" t="n"/>
      <c r="F15" s="22" t="n"/>
      <c r="G15" s="24" t="n"/>
      <c r="H15" s="25" t="n"/>
      <c r="I15" s="19">
        <f>IF($A15="","",IF(OR($E15="",$H15=""),"",IF($E15="Felhasználás",-$H15,$H15)))</f>
        <v/>
      </c>
      <c r="J15" s="19">
        <f>IF($A15="","",'Beállítások'!$B$5+SUM($I$5:I15))</f>
        <v/>
      </c>
      <c r="K15" s="26">
        <f>IF($A15="","",IFERROR(IF($E15="Megtakarítás",$H15/'Beállítások'!$B$6,0),0))</f>
        <v/>
      </c>
      <c r="L15" s="27">
        <f>IF($F15="","",IFERROR(VLOOKUP($F15,'Beállítások'!$D$4:$E$9,2,FALSE),"Egyéb"))</f>
        <v/>
      </c>
    </row>
    <row r="16">
      <c r="A16" s="22" t="n"/>
      <c r="B16" s="23" t="n"/>
      <c r="C16" s="22" t="n"/>
      <c r="D16" s="22" t="n"/>
      <c r="E16" s="22" t="n"/>
      <c r="F16" s="22" t="n"/>
      <c r="G16" s="24" t="n"/>
      <c r="H16" s="25" t="n"/>
      <c r="I16" s="16">
        <f>IF($A16="","",IF(OR($E16="",$H16=""),"",IF($E16="Felhasználás",-$H16,$H16)))</f>
        <v/>
      </c>
      <c r="J16" s="16">
        <f>IF($A16="","",'Beállítások'!$B$5+SUM($I$5:I16))</f>
        <v/>
      </c>
      <c r="K16" s="28">
        <f>IF($A16="","",IFERROR(IF($E16="Megtakarítás",$H16/'Beállítások'!$B$6,0),0))</f>
        <v/>
      </c>
      <c r="L16" s="29">
        <f>IF($F16="","",IFERROR(VLOOKUP($F16,'Beállítások'!$D$4:$E$9,2,FALSE),"Egyéb"))</f>
        <v/>
      </c>
    </row>
    <row r="17">
      <c r="A17" s="22" t="n"/>
      <c r="B17" s="23" t="n"/>
      <c r="C17" s="22" t="n"/>
      <c r="D17" s="22" t="n"/>
      <c r="E17" s="22" t="n"/>
      <c r="F17" s="22" t="n"/>
      <c r="G17" s="24" t="n"/>
      <c r="H17" s="25" t="n"/>
      <c r="I17" s="19">
        <f>IF($A17="","",IF(OR($E17="",$H17=""),"",IF($E17="Felhasználás",-$H17,$H17)))</f>
        <v/>
      </c>
      <c r="J17" s="19">
        <f>IF($A17="","",'Beállítások'!$B$5+SUM($I$5:I17))</f>
        <v/>
      </c>
      <c r="K17" s="26">
        <f>IF($A17="","",IFERROR(IF($E17="Megtakarítás",$H17/'Beállítások'!$B$6,0),0))</f>
        <v/>
      </c>
      <c r="L17" s="27">
        <f>IF($F17="","",IFERROR(VLOOKUP($F17,'Beállítások'!$D$4:$E$9,2,FALSE),"Egyéb"))</f>
        <v/>
      </c>
    </row>
    <row r="18">
      <c r="A18" s="22" t="n"/>
      <c r="B18" s="23" t="n"/>
      <c r="C18" s="22" t="n"/>
      <c r="D18" s="22" t="n"/>
      <c r="E18" s="22" t="n"/>
      <c r="F18" s="22" t="n"/>
      <c r="G18" s="24" t="n"/>
      <c r="H18" s="25" t="n"/>
      <c r="I18" s="16">
        <f>IF($A18="","",IF(OR($E18="",$H18=""),"",IF($E18="Felhasználás",-$H18,$H18)))</f>
        <v/>
      </c>
      <c r="J18" s="16">
        <f>IF($A18="","",'Beállítások'!$B$5+SUM($I$5:I18))</f>
        <v/>
      </c>
      <c r="K18" s="28">
        <f>IF($A18="","",IFERROR(IF($E18="Megtakarítás",$H18/'Beállítások'!$B$6,0),0))</f>
        <v/>
      </c>
      <c r="L18" s="29">
        <f>IF($F18="","",IFERROR(VLOOKUP($F18,'Beállítások'!$D$4:$E$9,2,FALSE),"Egyéb"))</f>
        <v/>
      </c>
    </row>
    <row r="19">
      <c r="A19" s="22" t="n"/>
      <c r="B19" s="23" t="n"/>
      <c r="C19" s="22" t="n"/>
      <c r="D19" s="22" t="n"/>
      <c r="E19" s="22" t="n"/>
      <c r="F19" s="22" t="n"/>
      <c r="G19" s="24" t="n"/>
      <c r="H19" s="25" t="n"/>
      <c r="I19" s="19">
        <f>IF($A19="","",IF(OR($E19="",$H19=""),"",IF($E19="Felhasználás",-$H19,$H19)))</f>
        <v/>
      </c>
      <c r="J19" s="19">
        <f>IF($A19="","",'Beállítások'!$B$5+SUM($I$5:I19))</f>
        <v/>
      </c>
      <c r="K19" s="26">
        <f>IF($A19="","",IFERROR(IF($E19="Megtakarítás",$H19/'Beállítások'!$B$6,0),0))</f>
        <v/>
      </c>
      <c r="L19" s="27">
        <f>IF($F19="","",IFERROR(VLOOKUP($F19,'Beállítások'!$D$4:$E$9,2,FALSE),"Egyéb"))</f>
        <v/>
      </c>
    </row>
    <row r="20">
      <c r="A20" s="22" t="n"/>
      <c r="B20" s="23" t="n"/>
      <c r="C20" s="22" t="n"/>
      <c r="D20" s="22" t="n"/>
      <c r="E20" s="22" t="n"/>
      <c r="F20" s="22" t="n"/>
      <c r="G20" s="24" t="n"/>
      <c r="H20" s="25" t="n"/>
      <c r="I20" s="16">
        <f>IF($A20="","",IF(OR($E20="",$H20=""),"",IF($E20="Felhasználás",-$H20,$H20)))</f>
        <v/>
      </c>
      <c r="J20" s="16">
        <f>IF($A20="","",'Beállítások'!$B$5+SUM($I$5:I20))</f>
        <v/>
      </c>
      <c r="K20" s="28">
        <f>IF($A20="","",IFERROR(IF($E20="Megtakarítás",$H20/'Beállítások'!$B$6,0),0))</f>
        <v/>
      </c>
      <c r="L20" s="29">
        <f>IF($F20="","",IFERROR(VLOOKUP($F20,'Beállítások'!$D$4:$E$9,2,FALSE),"Egyéb"))</f>
        <v/>
      </c>
    </row>
    <row r="21">
      <c r="A21" s="22" t="n"/>
      <c r="B21" s="23" t="n"/>
      <c r="C21" s="22" t="n"/>
      <c r="D21" s="22" t="n"/>
      <c r="E21" s="22" t="n"/>
      <c r="F21" s="22" t="n"/>
      <c r="G21" s="24" t="n"/>
      <c r="H21" s="25" t="n"/>
      <c r="I21" s="19">
        <f>IF($A21="","",IF(OR($E21="",$H21=""),"",IF($E21="Felhasználás",-$H21,$H21)))</f>
        <v/>
      </c>
      <c r="J21" s="19">
        <f>IF($A21="","",'Beállítások'!$B$5+SUM($I$5:I21))</f>
        <v/>
      </c>
      <c r="K21" s="26">
        <f>IF($A21="","",IFERROR(IF($E21="Megtakarítás",$H21/'Beállítások'!$B$6,0),0))</f>
        <v/>
      </c>
      <c r="L21" s="27">
        <f>IF($F21="","",IFERROR(VLOOKUP($F21,'Beállítások'!$D$4:$E$9,2,FALSE),"Egyéb"))</f>
        <v/>
      </c>
    </row>
    <row r="22">
      <c r="A22" s="22" t="n"/>
      <c r="B22" s="23" t="n"/>
      <c r="C22" s="22" t="n"/>
      <c r="D22" s="22" t="n"/>
      <c r="E22" s="22" t="n"/>
      <c r="F22" s="22" t="n"/>
      <c r="G22" s="24" t="n"/>
      <c r="H22" s="25" t="n"/>
      <c r="I22" s="16">
        <f>IF($A22="","",IF(OR($E22="",$H22=""),"",IF($E22="Felhasználás",-$H22,$H22)))</f>
        <v/>
      </c>
      <c r="J22" s="16">
        <f>IF($A22="","",'Beállítások'!$B$5+SUM($I$5:I22))</f>
        <v/>
      </c>
      <c r="K22" s="28">
        <f>IF($A22="","",IFERROR(IF($E22="Megtakarítás",$H22/'Beállítások'!$B$6,0),0))</f>
        <v/>
      </c>
      <c r="L22" s="29">
        <f>IF($F22="","",IFERROR(VLOOKUP($F22,'Beállítások'!$D$4:$E$9,2,FALSE),"Egyéb"))</f>
        <v/>
      </c>
    </row>
    <row r="23">
      <c r="A23" s="22" t="n"/>
      <c r="B23" s="23" t="n"/>
      <c r="C23" s="22" t="n"/>
      <c r="D23" s="22" t="n"/>
      <c r="E23" s="22" t="n"/>
      <c r="F23" s="22" t="n"/>
      <c r="G23" s="24" t="n"/>
      <c r="H23" s="25" t="n"/>
      <c r="I23" s="19">
        <f>IF($A23="","",IF(OR($E23="",$H23=""),"",IF($E23="Felhasználás",-$H23,$H23)))</f>
        <v/>
      </c>
      <c r="J23" s="19">
        <f>IF($A23="","",'Beállítások'!$B$5+SUM($I$5:I23))</f>
        <v/>
      </c>
      <c r="K23" s="26">
        <f>IF($A23="","",IFERROR(IF($E23="Megtakarítás",$H23/'Beállítások'!$B$6,0),0))</f>
        <v/>
      </c>
      <c r="L23" s="27">
        <f>IF($F23="","",IFERROR(VLOOKUP($F23,'Beállítások'!$D$4:$E$9,2,FALSE),"Egyéb"))</f>
        <v/>
      </c>
    </row>
    <row r="24">
      <c r="A24" s="22" t="n"/>
      <c r="B24" s="23" t="n"/>
      <c r="C24" s="22" t="n"/>
      <c r="D24" s="22" t="n"/>
      <c r="E24" s="22" t="n"/>
      <c r="F24" s="22" t="n"/>
      <c r="G24" s="24" t="n"/>
      <c r="H24" s="25" t="n"/>
      <c r="I24" s="16">
        <f>IF($A24="","",IF(OR($E24="",$H24=""),"",IF($E24="Felhasználás",-$H24,$H24)))</f>
        <v/>
      </c>
      <c r="J24" s="16">
        <f>IF($A24="","",'Beállítások'!$B$5+SUM($I$5:I24))</f>
        <v/>
      </c>
      <c r="K24" s="28">
        <f>IF($A24="","",IFERROR(IF($E24="Megtakarítás",$H24/'Beállítások'!$B$6,0),0))</f>
        <v/>
      </c>
      <c r="L24" s="29">
        <f>IF($F24="","",IFERROR(VLOOKUP($F24,'Beállítások'!$D$4:$E$9,2,FALSE),"Egyéb"))</f>
        <v/>
      </c>
    </row>
    <row r="25">
      <c r="A25" s="22" t="n"/>
      <c r="B25" s="23" t="n"/>
      <c r="C25" s="22" t="n"/>
      <c r="D25" s="22" t="n"/>
      <c r="E25" s="22" t="n"/>
      <c r="F25" s="22" t="n"/>
      <c r="G25" s="24" t="n"/>
      <c r="H25" s="25" t="n"/>
      <c r="I25" s="19">
        <f>IF($A25="","",IF(OR($E25="",$H25=""),"",IF($E25="Felhasználás",-$H25,$H25)))</f>
        <v/>
      </c>
      <c r="J25" s="19">
        <f>IF($A25="","",'Beállítások'!$B$5+SUM($I$5:I25))</f>
        <v/>
      </c>
      <c r="K25" s="26">
        <f>IF($A25="","",IFERROR(IF($E25="Megtakarítás",$H25/'Beállítások'!$B$6,0),0))</f>
        <v/>
      </c>
      <c r="L25" s="27">
        <f>IF($F25="","",IFERROR(VLOOKUP($F25,'Beállítások'!$D$4:$E$9,2,FALSE),"Egyéb"))</f>
        <v/>
      </c>
    </row>
    <row r="26">
      <c r="A26" s="22" t="n"/>
      <c r="B26" s="23" t="n"/>
      <c r="C26" s="22" t="n"/>
      <c r="D26" s="22" t="n"/>
      <c r="E26" s="22" t="n"/>
      <c r="F26" s="22" t="n"/>
      <c r="G26" s="24" t="n"/>
      <c r="H26" s="25" t="n"/>
      <c r="I26" s="16">
        <f>IF($A26="","",IF(OR($E26="",$H26=""),"",IF($E26="Felhasználás",-$H26,$H26)))</f>
        <v/>
      </c>
      <c r="J26" s="16">
        <f>IF($A26="","",'Beállítások'!$B$5+SUM($I$5:I26))</f>
        <v/>
      </c>
      <c r="K26" s="28">
        <f>IF($A26="","",IFERROR(IF($E26="Megtakarítás",$H26/'Beállítások'!$B$6,0),0))</f>
        <v/>
      </c>
      <c r="L26" s="29">
        <f>IF($F26="","",IFERROR(VLOOKUP($F26,'Beállítások'!$D$4:$E$9,2,FALSE),"Egyéb"))</f>
        <v/>
      </c>
    </row>
    <row r="27">
      <c r="A27" s="22" t="n"/>
      <c r="B27" s="23" t="n"/>
      <c r="C27" s="22" t="n"/>
      <c r="D27" s="22" t="n"/>
      <c r="E27" s="22" t="n"/>
      <c r="F27" s="22" t="n"/>
      <c r="G27" s="24" t="n"/>
      <c r="H27" s="25" t="n"/>
      <c r="I27" s="19">
        <f>IF($A27="","",IF(OR($E27="",$H27=""),"",IF($E27="Felhasználás",-$H27,$H27)))</f>
        <v/>
      </c>
      <c r="J27" s="19">
        <f>IF($A27="","",'Beállítások'!$B$5+SUM($I$5:I27))</f>
        <v/>
      </c>
      <c r="K27" s="26">
        <f>IF($A27="","",IFERROR(IF($E27="Megtakarítás",$H27/'Beállítások'!$B$6,0),0))</f>
        <v/>
      </c>
      <c r="L27" s="27">
        <f>IF($F27="","",IFERROR(VLOOKUP($F27,'Beállítások'!$D$4:$E$9,2,FALSE),"Egyéb"))</f>
        <v/>
      </c>
    </row>
    <row r="28">
      <c r="A28" s="22" t="n"/>
      <c r="B28" s="23" t="n"/>
      <c r="C28" s="22" t="n"/>
      <c r="D28" s="22" t="n"/>
      <c r="E28" s="22" t="n"/>
      <c r="F28" s="22" t="n"/>
      <c r="G28" s="24" t="n"/>
      <c r="H28" s="25" t="n"/>
      <c r="I28" s="16">
        <f>IF($A28="","",IF(OR($E28="",$H28=""),"",IF($E28="Felhasználás",-$H28,$H28)))</f>
        <v/>
      </c>
      <c r="J28" s="16">
        <f>IF($A28="","",'Beállítások'!$B$5+SUM($I$5:I28))</f>
        <v/>
      </c>
      <c r="K28" s="28">
        <f>IF($A28="","",IFERROR(IF($E28="Megtakarítás",$H28/'Beállítások'!$B$6,0),0))</f>
        <v/>
      </c>
      <c r="L28" s="29">
        <f>IF($F28="","",IFERROR(VLOOKUP($F28,'Beállítások'!$D$4:$E$9,2,FALSE),"Egyéb"))</f>
        <v/>
      </c>
    </row>
    <row r="29">
      <c r="A29" s="22" t="n"/>
      <c r="B29" s="23" t="n"/>
      <c r="C29" s="22" t="n"/>
      <c r="D29" s="22" t="n"/>
      <c r="E29" s="22" t="n"/>
      <c r="F29" s="22" t="n"/>
      <c r="G29" s="24" t="n"/>
      <c r="H29" s="25" t="n"/>
      <c r="I29" s="19">
        <f>IF($A29="","",IF(OR($E29="",$H29=""),"",IF($E29="Felhasználás",-$H29,$H29)))</f>
        <v/>
      </c>
      <c r="J29" s="19">
        <f>IF($A29="","",'Beállítások'!$B$5+SUM($I$5:I29))</f>
        <v/>
      </c>
      <c r="K29" s="26">
        <f>IF($A29="","",IFERROR(IF($E29="Megtakarítás",$H29/'Beállítások'!$B$6,0),0))</f>
        <v/>
      </c>
      <c r="L29" s="27">
        <f>IF($F29="","",IFERROR(VLOOKUP($F29,'Beállítások'!$D$4:$E$9,2,FALSE),"Egyéb"))</f>
        <v/>
      </c>
    </row>
    <row r="30">
      <c r="A30" s="22" t="n"/>
      <c r="B30" s="23" t="n"/>
      <c r="C30" s="22" t="n"/>
      <c r="D30" s="22" t="n"/>
      <c r="E30" s="22" t="n"/>
      <c r="F30" s="22" t="n"/>
      <c r="G30" s="24" t="n"/>
      <c r="H30" s="25" t="n"/>
      <c r="I30" s="16">
        <f>IF($A30="","",IF(OR($E30="",$H30=""),"",IF($E30="Felhasználás",-$H30,$H30)))</f>
        <v/>
      </c>
      <c r="J30" s="16">
        <f>IF($A30="","",'Beállítások'!$B$5+SUM($I$5:I30))</f>
        <v/>
      </c>
      <c r="K30" s="28">
        <f>IF($A30="","",IFERROR(IF($E30="Megtakarítás",$H30/'Beállítások'!$B$6,0),0))</f>
        <v/>
      </c>
      <c r="L30" s="29">
        <f>IF($F30="","",IFERROR(VLOOKUP($F30,'Beállítások'!$D$4:$E$9,2,FALSE),"Egyéb"))</f>
        <v/>
      </c>
    </row>
    <row r="31">
      <c r="A31" s="22" t="n"/>
      <c r="B31" s="23" t="n"/>
      <c r="C31" s="22" t="n"/>
      <c r="D31" s="22" t="n"/>
      <c r="E31" s="22" t="n"/>
      <c r="F31" s="22" t="n"/>
      <c r="G31" s="24" t="n"/>
      <c r="H31" s="25" t="n"/>
      <c r="I31" s="19">
        <f>IF($A31="","",IF(OR($E31="",$H31=""),"",IF($E31="Felhasználás",-$H31,$H31)))</f>
        <v/>
      </c>
      <c r="J31" s="19">
        <f>IF($A31="","",'Beállítások'!$B$5+SUM($I$5:I31))</f>
        <v/>
      </c>
      <c r="K31" s="26">
        <f>IF($A31="","",IFERROR(IF($E31="Megtakarítás",$H31/'Beállítások'!$B$6,0),0))</f>
        <v/>
      </c>
      <c r="L31" s="27">
        <f>IF($F31="","",IFERROR(VLOOKUP($F31,'Beállítások'!$D$4:$E$9,2,FALSE),"Egyéb"))</f>
        <v/>
      </c>
    </row>
    <row r="32">
      <c r="A32" s="22" t="n"/>
      <c r="B32" s="23" t="n"/>
      <c r="C32" s="22" t="n"/>
      <c r="D32" s="22" t="n"/>
      <c r="E32" s="22" t="n"/>
      <c r="F32" s="22" t="n"/>
      <c r="G32" s="24" t="n"/>
      <c r="H32" s="25" t="n"/>
      <c r="I32" s="16">
        <f>IF($A32="","",IF(OR($E32="",$H32=""),"",IF($E32="Felhasználás",-$H32,$H32)))</f>
        <v/>
      </c>
      <c r="J32" s="16">
        <f>IF($A32="","",'Beállítások'!$B$5+SUM($I$5:I32))</f>
        <v/>
      </c>
      <c r="K32" s="28">
        <f>IF($A32="","",IFERROR(IF($E32="Megtakarítás",$H32/'Beállítások'!$B$6,0),0))</f>
        <v/>
      </c>
      <c r="L32" s="29">
        <f>IF($F32="","",IFERROR(VLOOKUP($F32,'Beállítások'!$D$4:$E$9,2,FALSE),"Egyéb"))</f>
        <v/>
      </c>
    </row>
    <row r="33">
      <c r="A33" s="22" t="n"/>
      <c r="B33" s="23" t="n"/>
      <c r="C33" s="22" t="n"/>
      <c r="D33" s="22" t="n"/>
      <c r="E33" s="22" t="n"/>
      <c r="F33" s="22" t="n"/>
      <c r="G33" s="24" t="n"/>
      <c r="H33" s="25" t="n"/>
      <c r="I33" s="19">
        <f>IF($A33="","",IF(OR($E33="",$H33=""),"",IF($E33="Felhasználás",-$H33,$H33)))</f>
        <v/>
      </c>
      <c r="J33" s="19">
        <f>IF($A33="","",'Beállítások'!$B$5+SUM($I$5:I33))</f>
        <v/>
      </c>
      <c r="K33" s="26">
        <f>IF($A33="","",IFERROR(IF($E33="Megtakarítás",$H33/'Beállítások'!$B$6,0),0))</f>
        <v/>
      </c>
      <c r="L33" s="27">
        <f>IF($F33="","",IFERROR(VLOOKUP($F33,'Beállítások'!$D$4:$E$9,2,FALSE),"Egyéb"))</f>
        <v/>
      </c>
    </row>
    <row r="34">
      <c r="A34" s="22" t="n"/>
      <c r="B34" s="23" t="n"/>
      <c r="C34" s="22" t="n"/>
      <c r="D34" s="22" t="n"/>
      <c r="E34" s="22" t="n"/>
      <c r="F34" s="22" t="n"/>
      <c r="G34" s="24" t="n"/>
      <c r="H34" s="25" t="n"/>
      <c r="I34" s="16">
        <f>IF($A34="","",IF(OR($E34="",$H34=""),"",IF($E34="Felhasználás",-$H34,$H34)))</f>
        <v/>
      </c>
      <c r="J34" s="16">
        <f>IF($A34="","",'Beállítások'!$B$5+SUM($I$5:I34))</f>
        <v/>
      </c>
      <c r="K34" s="28">
        <f>IF($A34="","",IFERROR(IF($E34="Megtakarítás",$H34/'Beállítások'!$B$6,0),0))</f>
        <v/>
      </c>
      <c r="L34" s="29">
        <f>IF($F34="","",IFERROR(VLOOKUP($F34,'Beállítások'!$D$4:$E$9,2,FALSE),"Egyéb"))</f>
        <v/>
      </c>
    </row>
    <row r="35">
      <c r="A35" s="22" t="n"/>
      <c r="B35" s="23" t="n"/>
      <c r="C35" s="22" t="n"/>
      <c r="D35" s="22" t="n"/>
      <c r="E35" s="22" t="n"/>
      <c r="F35" s="22" t="n"/>
      <c r="G35" s="24" t="n"/>
      <c r="H35" s="25" t="n"/>
      <c r="I35" s="19">
        <f>IF($A35="","",IF(OR($E35="",$H35=""),"",IF($E35="Felhasználás",-$H35,$H35)))</f>
        <v/>
      </c>
      <c r="J35" s="19">
        <f>IF($A35="","",'Beállítások'!$B$5+SUM($I$5:I35))</f>
        <v/>
      </c>
      <c r="K35" s="26">
        <f>IF($A35="","",IFERROR(IF($E35="Megtakarítás",$H35/'Beállítások'!$B$6,0),0))</f>
        <v/>
      </c>
      <c r="L35" s="27">
        <f>IF($F35="","",IFERROR(VLOOKUP($F35,'Beállítások'!$D$4:$E$9,2,FALSE),"Egyéb"))</f>
        <v/>
      </c>
    </row>
    <row r="36">
      <c r="A36" s="22" t="n"/>
      <c r="B36" s="23" t="n"/>
      <c r="C36" s="22" t="n"/>
      <c r="D36" s="22" t="n"/>
      <c r="E36" s="22" t="n"/>
      <c r="F36" s="22" t="n"/>
      <c r="G36" s="24" t="n"/>
      <c r="H36" s="25" t="n"/>
      <c r="I36" s="16">
        <f>IF($A36="","",IF(OR($E36="",$H36=""),"",IF($E36="Felhasználás",-$H36,$H36)))</f>
        <v/>
      </c>
      <c r="J36" s="16">
        <f>IF($A36="","",'Beállítások'!$B$5+SUM($I$5:I36))</f>
        <v/>
      </c>
      <c r="K36" s="28">
        <f>IF($A36="","",IFERROR(IF($E36="Megtakarítás",$H36/'Beállítások'!$B$6,0),0))</f>
        <v/>
      </c>
      <c r="L36" s="29">
        <f>IF($F36="","",IFERROR(VLOOKUP($F36,'Beállítások'!$D$4:$E$9,2,FALSE),"Egyéb"))</f>
        <v/>
      </c>
    </row>
    <row r="37">
      <c r="A37" s="22" t="n"/>
      <c r="B37" s="23" t="n"/>
      <c r="C37" s="22" t="n"/>
      <c r="D37" s="22" t="n"/>
      <c r="E37" s="22" t="n"/>
      <c r="F37" s="22" t="n"/>
      <c r="G37" s="24" t="n"/>
      <c r="H37" s="25" t="n"/>
      <c r="I37" s="19">
        <f>IF($A37="","",IF(OR($E37="",$H37=""),"",IF($E37="Felhasználás",-$H37,$H37)))</f>
        <v/>
      </c>
      <c r="J37" s="19">
        <f>IF($A37="","",'Beállítások'!$B$5+SUM($I$5:I37))</f>
        <v/>
      </c>
      <c r="K37" s="26">
        <f>IF($A37="","",IFERROR(IF($E37="Megtakarítás",$H37/'Beállítások'!$B$6,0),0))</f>
        <v/>
      </c>
      <c r="L37" s="27">
        <f>IF($F37="","",IFERROR(VLOOKUP($F37,'Beállítások'!$D$4:$E$9,2,FALSE),"Egyéb"))</f>
        <v/>
      </c>
    </row>
    <row r="38">
      <c r="A38" s="22" t="n"/>
      <c r="B38" s="23" t="n"/>
      <c r="C38" s="22" t="n"/>
      <c r="D38" s="22" t="n"/>
      <c r="E38" s="22" t="n"/>
      <c r="F38" s="22" t="n"/>
      <c r="G38" s="24" t="n"/>
      <c r="H38" s="25" t="n"/>
      <c r="I38" s="16">
        <f>IF($A38="","",IF(OR($E38="",$H38=""),"",IF($E38="Felhasználás",-$H38,$H38)))</f>
        <v/>
      </c>
      <c r="J38" s="16">
        <f>IF($A38="","",'Beállítások'!$B$5+SUM($I$5:I38))</f>
        <v/>
      </c>
      <c r="K38" s="28">
        <f>IF($A38="","",IFERROR(IF($E38="Megtakarítás",$H38/'Beállítások'!$B$6,0),0))</f>
        <v/>
      </c>
      <c r="L38" s="29">
        <f>IF($F38="","",IFERROR(VLOOKUP($F38,'Beállítások'!$D$4:$E$9,2,FALSE),"Egyéb"))</f>
        <v/>
      </c>
    </row>
    <row r="39">
      <c r="A39" s="22" t="n"/>
      <c r="B39" s="23" t="n"/>
      <c r="C39" s="22" t="n"/>
      <c r="D39" s="22" t="n"/>
      <c r="E39" s="22" t="n"/>
      <c r="F39" s="22" t="n"/>
      <c r="G39" s="24" t="n"/>
      <c r="H39" s="25" t="n"/>
      <c r="I39" s="19">
        <f>IF($A39="","",IF(OR($E39="",$H39=""),"",IF($E39="Felhasználás",-$H39,$H39)))</f>
        <v/>
      </c>
      <c r="J39" s="19">
        <f>IF($A39="","",'Beállítások'!$B$5+SUM($I$5:I39))</f>
        <v/>
      </c>
      <c r="K39" s="26">
        <f>IF($A39="","",IFERROR(IF($E39="Megtakarítás",$H39/'Beállítások'!$B$6,0),0))</f>
        <v/>
      </c>
      <c r="L39" s="27">
        <f>IF($F39="","",IFERROR(VLOOKUP($F39,'Beállítások'!$D$4:$E$9,2,FALSE),"Egyéb"))</f>
        <v/>
      </c>
    </row>
    <row r="40">
      <c r="A40" s="22" t="n"/>
      <c r="B40" s="23" t="n"/>
      <c r="C40" s="22" t="n"/>
      <c r="D40" s="22" t="n"/>
      <c r="E40" s="22" t="n"/>
      <c r="F40" s="22" t="n"/>
      <c r="G40" s="24" t="n"/>
      <c r="H40" s="25" t="n"/>
      <c r="I40" s="16">
        <f>IF($A40="","",IF(OR($E40="",$H40=""),"",IF($E40="Felhasználás",-$H40,$H40)))</f>
        <v/>
      </c>
      <c r="J40" s="16">
        <f>IF($A40="","",'Beállítások'!$B$5+SUM($I$5:I40))</f>
        <v/>
      </c>
      <c r="K40" s="28">
        <f>IF($A40="","",IFERROR(IF($E40="Megtakarítás",$H40/'Beállítások'!$B$6,0),0))</f>
        <v/>
      </c>
      <c r="L40" s="29">
        <f>IF($F40="","",IFERROR(VLOOKUP($F40,'Beállítások'!$D$4:$E$9,2,FALSE),"Egyéb"))</f>
        <v/>
      </c>
    </row>
    <row r="41">
      <c r="A41" s="22" t="n"/>
      <c r="B41" s="23" t="n"/>
      <c r="C41" s="22" t="n"/>
      <c r="D41" s="22" t="n"/>
      <c r="E41" s="22" t="n"/>
      <c r="F41" s="22" t="n"/>
      <c r="G41" s="24" t="n"/>
      <c r="H41" s="25" t="n"/>
      <c r="I41" s="19">
        <f>IF($A41="","",IF(OR($E41="",$H41=""),"",IF($E41="Felhasználás",-$H41,$H41)))</f>
        <v/>
      </c>
      <c r="J41" s="19">
        <f>IF($A41="","",'Beállítások'!$B$5+SUM($I$5:I41))</f>
        <v/>
      </c>
      <c r="K41" s="26">
        <f>IF($A41="","",IFERROR(IF($E41="Megtakarítás",$H41/'Beállítások'!$B$6,0),0))</f>
        <v/>
      </c>
      <c r="L41" s="27">
        <f>IF($F41="","",IFERROR(VLOOKUP($F41,'Beállítások'!$D$4:$E$9,2,FALSE),"Egyéb"))</f>
        <v/>
      </c>
    </row>
    <row r="42">
      <c r="A42" s="22" t="n"/>
      <c r="B42" s="23" t="n"/>
      <c r="C42" s="22" t="n"/>
      <c r="D42" s="22" t="n"/>
      <c r="E42" s="22" t="n"/>
      <c r="F42" s="22" t="n"/>
      <c r="G42" s="24" t="n"/>
      <c r="H42" s="25" t="n"/>
      <c r="I42" s="16">
        <f>IF($A42="","",IF(OR($E42="",$H42=""),"",IF($E42="Felhasználás",-$H42,$H42)))</f>
        <v/>
      </c>
      <c r="J42" s="16">
        <f>IF($A42="","",'Beállítások'!$B$5+SUM($I$5:I42))</f>
        <v/>
      </c>
      <c r="K42" s="28">
        <f>IF($A42="","",IFERROR(IF($E42="Megtakarítás",$H42/'Beállítások'!$B$6,0),0))</f>
        <v/>
      </c>
      <c r="L42" s="29">
        <f>IF($F42="","",IFERROR(VLOOKUP($F42,'Beállítások'!$D$4:$E$9,2,FALSE),"Egyéb"))</f>
        <v/>
      </c>
    </row>
    <row r="43">
      <c r="A43" s="22" t="n"/>
      <c r="B43" s="23" t="n"/>
      <c r="C43" s="22" t="n"/>
      <c r="D43" s="22" t="n"/>
      <c r="E43" s="22" t="n"/>
      <c r="F43" s="22" t="n"/>
      <c r="G43" s="24" t="n"/>
      <c r="H43" s="25" t="n"/>
      <c r="I43" s="19">
        <f>IF($A43="","",IF(OR($E43="",$H43=""),"",IF($E43="Felhasználás",-$H43,$H43)))</f>
        <v/>
      </c>
      <c r="J43" s="19">
        <f>IF($A43="","",'Beállítások'!$B$5+SUM($I$5:I43))</f>
        <v/>
      </c>
      <c r="K43" s="26">
        <f>IF($A43="","",IFERROR(IF($E43="Megtakarítás",$H43/'Beállítások'!$B$6,0),0))</f>
        <v/>
      </c>
      <c r="L43" s="27">
        <f>IF($F43="","",IFERROR(VLOOKUP($F43,'Beállítások'!$D$4:$E$9,2,FALSE),"Egyéb"))</f>
        <v/>
      </c>
    </row>
    <row r="44">
      <c r="A44" s="22" t="n"/>
      <c r="B44" s="23" t="n"/>
      <c r="C44" s="22" t="n"/>
      <c r="D44" s="22" t="n"/>
      <c r="E44" s="22" t="n"/>
      <c r="F44" s="22" t="n"/>
      <c r="G44" s="24" t="n"/>
      <c r="H44" s="25" t="n"/>
      <c r="I44" s="16">
        <f>IF($A44="","",IF(OR($E44="",$H44=""),"",IF($E44="Felhasználás",-$H44,$H44)))</f>
        <v/>
      </c>
      <c r="J44" s="16">
        <f>IF($A44="","",'Beállítások'!$B$5+SUM($I$5:I44))</f>
        <v/>
      </c>
      <c r="K44" s="28">
        <f>IF($A44="","",IFERROR(IF($E44="Megtakarítás",$H44/'Beállítások'!$B$6,0),0))</f>
        <v/>
      </c>
      <c r="L44" s="29">
        <f>IF($F44="","",IFERROR(VLOOKUP($F44,'Beállítások'!$D$4:$E$9,2,FALSE),"Egyéb"))</f>
        <v/>
      </c>
    </row>
    <row r="45">
      <c r="A45" s="22" t="n"/>
      <c r="B45" s="23" t="n"/>
      <c r="C45" s="22" t="n"/>
      <c r="D45" s="22" t="n"/>
      <c r="E45" s="22" t="n"/>
      <c r="F45" s="22" t="n"/>
      <c r="G45" s="24" t="n"/>
      <c r="H45" s="25" t="n"/>
      <c r="I45" s="19">
        <f>IF($A45="","",IF(OR($E45="",$H45=""),"",IF($E45="Felhasználás",-$H45,$H45)))</f>
        <v/>
      </c>
      <c r="J45" s="19">
        <f>IF($A45="","",'Beállítások'!$B$5+SUM($I$5:I45))</f>
        <v/>
      </c>
      <c r="K45" s="26">
        <f>IF($A45="","",IFERROR(IF($E45="Megtakarítás",$H45/'Beállítások'!$B$6,0),0))</f>
        <v/>
      </c>
      <c r="L45" s="27">
        <f>IF($F45="","",IFERROR(VLOOKUP($F45,'Beállítások'!$D$4:$E$9,2,FALSE),"Egyéb"))</f>
        <v/>
      </c>
    </row>
    <row r="46">
      <c r="A46" s="22" t="n"/>
      <c r="B46" s="23" t="n"/>
      <c r="C46" s="22" t="n"/>
      <c r="D46" s="22" t="n"/>
      <c r="E46" s="22" t="n"/>
      <c r="F46" s="22" t="n"/>
      <c r="G46" s="24" t="n"/>
      <c r="H46" s="25" t="n"/>
      <c r="I46" s="16">
        <f>IF($A46="","",IF(OR($E46="",$H46=""),"",IF($E46="Felhasználás",-$H46,$H46)))</f>
        <v/>
      </c>
      <c r="J46" s="16">
        <f>IF($A46="","",'Beállítások'!$B$5+SUM($I$5:I46))</f>
        <v/>
      </c>
      <c r="K46" s="28">
        <f>IF($A46="","",IFERROR(IF($E46="Megtakarítás",$H46/'Beállítások'!$B$6,0),0))</f>
        <v/>
      </c>
      <c r="L46" s="29">
        <f>IF($F46="","",IFERROR(VLOOKUP($F46,'Beállítások'!$D$4:$E$9,2,FALSE),"Egyéb"))</f>
        <v/>
      </c>
    </row>
    <row r="47">
      <c r="A47" s="22" t="n"/>
      <c r="B47" s="23" t="n"/>
      <c r="C47" s="22" t="n"/>
      <c r="D47" s="22" t="n"/>
      <c r="E47" s="22" t="n"/>
      <c r="F47" s="22" t="n"/>
      <c r="G47" s="24" t="n"/>
      <c r="H47" s="25" t="n"/>
      <c r="I47" s="19">
        <f>IF($A47="","",IF(OR($E47="",$H47=""),"",IF($E47="Felhasználás",-$H47,$H47)))</f>
        <v/>
      </c>
      <c r="J47" s="19">
        <f>IF($A47="","",'Beállítások'!$B$5+SUM($I$5:I47))</f>
        <v/>
      </c>
      <c r="K47" s="26">
        <f>IF($A47="","",IFERROR(IF($E47="Megtakarítás",$H47/'Beállítások'!$B$6,0),0))</f>
        <v/>
      </c>
      <c r="L47" s="27">
        <f>IF($F47="","",IFERROR(VLOOKUP($F47,'Beállítások'!$D$4:$E$9,2,FALSE),"Egyéb"))</f>
        <v/>
      </c>
    </row>
    <row r="48">
      <c r="A48" s="22" t="n"/>
      <c r="B48" s="23" t="n"/>
      <c r="C48" s="22" t="n"/>
      <c r="D48" s="22" t="n"/>
      <c r="E48" s="22" t="n"/>
      <c r="F48" s="22" t="n"/>
      <c r="G48" s="24" t="n"/>
      <c r="H48" s="25" t="n"/>
      <c r="I48" s="16">
        <f>IF($A48="","",IF(OR($E48="",$H48=""),"",IF($E48="Felhasználás",-$H48,$H48)))</f>
        <v/>
      </c>
      <c r="J48" s="16">
        <f>IF($A48="","",'Beállítások'!$B$5+SUM($I$5:I48))</f>
        <v/>
      </c>
      <c r="K48" s="28">
        <f>IF($A48="","",IFERROR(IF($E48="Megtakarítás",$H48/'Beállítások'!$B$6,0),0))</f>
        <v/>
      </c>
      <c r="L48" s="29">
        <f>IF($F48="","",IFERROR(VLOOKUP($F48,'Beállítások'!$D$4:$E$9,2,FALSE),"Egyéb"))</f>
        <v/>
      </c>
    </row>
    <row r="49">
      <c r="A49" s="22" t="n"/>
      <c r="B49" s="23" t="n"/>
      <c r="C49" s="22" t="n"/>
      <c r="D49" s="22" t="n"/>
      <c r="E49" s="22" t="n"/>
      <c r="F49" s="22" t="n"/>
      <c r="G49" s="24" t="n"/>
      <c r="H49" s="25" t="n"/>
      <c r="I49" s="19">
        <f>IF($A49="","",IF(OR($E49="",$H49=""),"",IF($E49="Felhasználás",-$H49,$H49)))</f>
        <v/>
      </c>
      <c r="J49" s="19">
        <f>IF($A49="","",'Beállítások'!$B$5+SUM($I$5:I49))</f>
        <v/>
      </c>
      <c r="K49" s="26">
        <f>IF($A49="","",IFERROR(IF($E49="Megtakarítás",$H49/'Beállítások'!$B$6,0),0))</f>
        <v/>
      </c>
      <c r="L49" s="27">
        <f>IF($F49="","",IFERROR(VLOOKUP($F49,'Beállítások'!$D$4:$E$9,2,FALSE),"Egyéb"))</f>
        <v/>
      </c>
    </row>
    <row r="50">
      <c r="A50" s="22" t="n"/>
      <c r="B50" s="23" t="n"/>
      <c r="C50" s="22" t="n"/>
      <c r="D50" s="22" t="n"/>
      <c r="E50" s="22" t="n"/>
      <c r="F50" s="22" t="n"/>
      <c r="G50" s="24" t="n"/>
      <c r="H50" s="25" t="n"/>
      <c r="I50" s="16">
        <f>IF($A50="","",IF(OR($E50="",$H50=""),"",IF($E50="Felhasználás",-$H50,$H50)))</f>
        <v/>
      </c>
      <c r="J50" s="16">
        <f>IF($A50="","",'Beállítások'!$B$5+SUM($I$5:I50))</f>
        <v/>
      </c>
      <c r="K50" s="28">
        <f>IF($A50="","",IFERROR(IF($E50="Megtakarítás",$H50/'Beállítások'!$B$6,0),0))</f>
        <v/>
      </c>
      <c r="L50" s="29">
        <f>IF($F50="","",IFERROR(VLOOKUP($F50,'Beállítások'!$D$4:$E$9,2,FALSE),"Egyéb"))</f>
        <v/>
      </c>
    </row>
    <row r="51">
      <c r="A51" s="22" t="n"/>
      <c r="B51" s="23" t="n"/>
      <c r="C51" s="22" t="n"/>
      <c r="D51" s="22" t="n"/>
      <c r="E51" s="22" t="n"/>
      <c r="F51" s="22" t="n"/>
      <c r="G51" s="24" t="n"/>
      <c r="H51" s="25" t="n"/>
      <c r="I51" s="19">
        <f>IF($A51="","",IF(OR($E51="",$H51=""),"",IF($E51="Felhasználás",-$H51,$H51)))</f>
        <v/>
      </c>
      <c r="J51" s="19">
        <f>IF($A51="","",'Beállítások'!$B$5+SUM($I$5:I51))</f>
        <v/>
      </c>
      <c r="K51" s="26">
        <f>IF($A51="","",IFERROR(IF($E51="Megtakarítás",$H51/'Beállítások'!$B$6,0),0))</f>
        <v/>
      </c>
      <c r="L51" s="27">
        <f>IF($F51="","",IFERROR(VLOOKUP($F51,'Beállítások'!$D$4:$E$9,2,FALSE),"Egyéb"))</f>
        <v/>
      </c>
    </row>
    <row r="52">
      <c r="A52" s="22" t="n"/>
      <c r="B52" s="23" t="n"/>
      <c r="C52" s="22" t="n"/>
      <c r="D52" s="22" t="n"/>
      <c r="E52" s="22" t="n"/>
      <c r="F52" s="22" t="n"/>
      <c r="G52" s="24" t="n"/>
      <c r="H52" s="25" t="n"/>
      <c r="I52" s="16">
        <f>IF($A52="","",IF(OR($E52="",$H52=""),"",IF($E52="Felhasználás",-$H52,$H52)))</f>
        <v/>
      </c>
      <c r="J52" s="16">
        <f>IF($A52="","",'Beállítások'!$B$5+SUM($I$5:I52))</f>
        <v/>
      </c>
      <c r="K52" s="28">
        <f>IF($A52="","",IFERROR(IF($E52="Megtakarítás",$H52/'Beállítások'!$B$6,0),0))</f>
        <v/>
      </c>
      <c r="L52" s="29">
        <f>IF($F52="","",IFERROR(VLOOKUP($F52,'Beállítások'!$D$4:$E$9,2,FALSE),"Egyéb"))</f>
        <v/>
      </c>
    </row>
    <row r="53">
      <c r="A53" s="22" t="n"/>
      <c r="B53" s="23" t="n"/>
      <c r="C53" s="22" t="n"/>
      <c r="D53" s="22" t="n"/>
      <c r="E53" s="22" t="n"/>
      <c r="F53" s="22" t="n"/>
      <c r="G53" s="24" t="n"/>
      <c r="H53" s="25" t="n"/>
      <c r="I53" s="19">
        <f>IF($A53="","",IF(OR($E53="",$H53=""),"",IF($E53="Felhasználás",-$H53,$H53)))</f>
        <v/>
      </c>
      <c r="J53" s="19">
        <f>IF($A53="","",'Beállítások'!$B$5+SUM($I$5:I53))</f>
        <v/>
      </c>
      <c r="K53" s="26">
        <f>IF($A53="","",IFERROR(IF($E53="Megtakarítás",$H53/'Beállítások'!$B$6,0),0))</f>
        <v/>
      </c>
      <c r="L53" s="27">
        <f>IF($F53="","",IFERROR(VLOOKUP($F53,'Beállítások'!$D$4:$E$9,2,FALSE),"Egyéb"))</f>
        <v/>
      </c>
    </row>
    <row r="54">
      <c r="A54" s="22" t="n"/>
      <c r="B54" s="23" t="n"/>
      <c r="C54" s="22" t="n"/>
      <c r="D54" s="22" t="n"/>
      <c r="E54" s="22" t="n"/>
      <c r="F54" s="22" t="n"/>
      <c r="G54" s="24" t="n"/>
      <c r="H54" s="25" t="n"/>
      <c r="I54" s="16">
        <f>IF($A54="","",IF(OR($E54="",$H54=""),"",IF($E54="Felhasználás",-$H54,$H54)))</f>
        <v/>
      </c>
      <c r="J54" s="16">
        <f>IF($A54="","",'Beállítások'!$B$5+SUM($I$5:I54))</f>
        <v/>
      </c>
      <c r="K54" s="28">
        <f>IF($A54="","",IFERROR(IF($E54="Megtakarítás",$H54/'Beállítások'!$B$6,0),0))</f>
        <v/>
      </c>
      <c r="L54" s="29">
        <f>IF($F54="","",IFERROR(VLOOKUP($F54,'Beállítások'!$D$4:$E$9,2,FALSE),"Egyéb"))</f>
        <v/>
      </c>
    </row>
    <row r="55">
      <c r="A55" s="22" t="n"/>
      <c r="B55" s="23" t="n"/>
      <c r="C55" s="22" t="n"/>
      <c r="D55" s="22" t="n"/>
      <c r="E55" s="22" t="n"/>
      <c r="F55" s="22" t="n"/>
      <c r="G55" s="24" t="n"/>
      <c r="H55" s="25" t="n"/>
      <c r="I55" s="19">
        <f>IF($A55="","",IF(OR($E55="",$H55=""),"",IF($E55="Felhasználás",-$H55,$H55)))</f>
        <v/>
      </c>
      <c r="J55" s="19">
        <f>IF($A55="","",'Beállítások'!$B$5+SUM($I$5:I55))</f>
        <v/>
      </c>
      <c r="K55" s="26">
        <f>IF($A55="","",IFERROR(IF($E55="Megtakarítás",$H55/'Beállítások'!$B$6,0),0))</f>
        <v/>
      </c>
      <c r="L55" s="27">
        <f>IF($F55="","",IFERROR(VLOOKUP($F55,'Beállítások'!$D$4:$E$9,2,FALSE),"Egyéb"))</f>
        <v/>
      </c>
    </row>
    <row r="56">
      <c r="A56" s="22" t="n"/>
      <c r="B56" s="23" t="n"/>
      <c r="C56" s="22" t="n"/>
      <c r="D56" s="22" t="n"/>
      <c r="E56" s="22" t="n"/>
      <c r="F56" s="22" t="n"/>
      <c r="G56" s="24" t="n"/>
      <c r="H56" s="25" t="n"/>
      <c r="I56" s="16">
        <f>IF($A56="","",IF(OR($E56="",$H56=""),"",IF($E56="Felhasználás",-$H56,$H56)))</f>
        <v/>
      </c>
      <c r="J56" s="16">
        <f>IF($A56="","",'Beállítások'!$B$5+SUM($I$5:I56))</f>
        <v/>
      </c>
      <c r="K56" s="28">
        <f>IF($A56="","",IFERROR(IF($E56="Megtakarítás",$H56/'Beállítások'!$B$6,0),0))</f>
        <v/>
      </c>
      <c r="L56" s="29">
        <f>IF($F56="","",IFERROR(VLOOKUP($F56,'Beállítások'!$D$4:$E$9,2,FALSE),"Egyéb"))</f>
        <v/>
      </c>
    </row>
    <row r="57">
      <c r="A57" s="22" t="n"/>
      <c r="B57" s="23" t="n"/>
      <c r="C57" s="22" t="n"/>
      <c r="D57" s="22" t="n"/>
      <c r="E57" s="22" t="n"/>
      <c r="F57" s="22" t="n"/>
      <c r="G57" s="24" t="n"/>
      <c r="H57" s="25" t="n"/>
      <c r="I57" s="19">
        <f>IF($A57="","",IF(OR($E57="",$H57=""),"",IF($E57="Felhasználás",-$H57,$H57)))</f>
        <v/>
      </c>
      <c r="J57" s="19">
        <f>IF($A57="","",'Beállítások'!$B$5+SUM($I$5:I57))</f>
        <v/>
      </c>
      <c r="K57" s="26">
        <f>IF($A57="","",IFERROR(IF($E57="Megtakarítás",$H57/'Beállítások'!$B$6,0),0))</f>
        <v/>
      </c>
      <c r="L57" s="27">
        <f>IF($F57="","",IFERROR(VLOOKUP($F57,'Beállítások'!$D$4:$E$9,2,FALSE),"Egyéb"))</f>
        <v/>
      </c>
    </row>
    <row r="58">
      <c r="A58" s="22" t="n"/>
      <c r="B58" s="23" t="n"/>
      <c r="C58" s="22" t="n"/>
      <c r="D58" s="22" t="n"/>
      <c r="E58" s="22" t="n"/>
      <c r="F58" s="22" t="n"/>
      <c r="G58" s="24" t="n"/>
      <c r="H58" s="25" t="n"/>
      <c r="I58" s="16">
        <f>IF($A58="","",IF(OR($E58="",$H58=""),"",IF($E58="Felhasználás",-$H58,$H58)))</f>
        <v/>
      </c>
      <c r="J58" s="16">
        <f>IF($A58="","",'Beállítások'!$B$5+SUM($I$5:I58))</f>
        <v/>
      </c>
      <c r="K58" s="28">
        <f>IF($A58="","",IFERROR(IF($E58="Megtakarítás",$H58/'Beállítások'!$B$6,0),0))</f>
        <v/>
      </c>
      <c r="L58" s="29">
        <f>IF($F58="","",IFERROR(VLOOKUP($F58,'Beállítások'!$D$4:$E$9,2,FALSE),"Egyéb"))</f>
        <v/>
      </c>
    </row>
    <row r="59">
      <c r="A59" s="22" t="n"/>
      <c r="B59" s="23" t="n"/>
      <c r="C59" s="22" t="n"/>
      <c r="D59" s="22" t="n"/>
      <c r="E59" s="22" t="n"/>
      <c r="F59" s="22" t="n"/>
      <c r="G59" s="24" t="n"/>
      <c r="H59" s="25" t="n"/>
      <c r="I59" s="19">
        <f>IF($A59="","",IF(OR($E59="",$H59=""),"",IF($E59="Felhasználás",-$H59,$H59)))</f>
        <v/>
      </c>
      <c r="J59" s="19">
        <f>IF($A59="","",'Beállítások'!$B$5+SUM($I$5:I59))</f>
        <v/>
      </c>
      <c r="K59" s="26">
        <f>IF($A59="","",IFERROR(IF($E59="Megtakarítás",$H59/'Beállítások'!$B$6,0),0))</f>
        <v/>
      </c>
      <c r="L59" s="27">
        <f>IF($F59="","",IFERROR(VLOOKUP($F59,'Beállítások'!$D$4:$E$9,2,FALSE),"Egyéb"))</f>
        <v/>
      </c>
    </row>
    <row r="60">
      <c r="A60" s="22" t="n"/>
      <c r="B60" s="23" t="n"/>
      <c r="C60" s="22" t="n"/>
      <c r="D60" s="22" t="n"/>
      <c r="E60" s="22" t="n"/>
      <c r="F60" s="22" t="n"/>
      <c r="G60" s="24" t="n"/>
      <c r="H60" s="25" t="n"/>
      <c r="I60" s="16">
        <f>IF($A60="","",IF(OR($E60="",$H60=""),"",IF($E60="Felhasználás",-$H60,$H60)))</f>
        <v/>
      </c>
      <c r="J60" s="16">
        <f>IF($A60="","",'Beállítások'!$B$5+SUM($I$5:I60))</f>
        <v/>
      </c>
      <c r="K60" s="28">
        <f>IF($A60="","",IFERROR(IF($E60="Megtakarítás",$H60/'Beállítások'!$B$6,0),0))</f>
        <v/>
      </c>
      <c r="L60" s="29">
        <f>IF($F60="","",IFERROR(VLOOKUP($F60,'Beállítások'!$D$4:$E$9,2,FALSE),"Egyéb"))</f>
        <v/>
      </c>
    </row>
    <row r="61">
      <c r="A61" s="22" t="n"/>
      <c r="B61" s="23" t="n"/>
      <c r="C61" s="22" t="n"/>
      <c r="D61" s="22" t="n"/>
      <c r="E61" s="22" t="n"/>
      <c r="F61" s="22" t="n"/>
      <c r="G61" s="24" t="n"/>
      <c r="H61" s="25" t="n"/>
      <c r="I61" s="19">
        <f>IF($A61="","",IF(OR($E61="",$H61=""),"",IF($E61="Felhasználás",-$H61,$H61)))</f>
        <v/>
      </c>
      <c r="J61" s="19">
        <f>IF($A61="","",'Beállítások'!$B$5+SUM($I$5:I61))</f>
        <v/>
      </c>
      <c r="K61" s="26">
        <f>IF($A61="","",IFERROR(IF($E61="Megtakarítás",$H61/'Beállítások'!$B$6,0),0))</f>
        <v/>
      </c>
      <c r="L61" s="27">
        <f>IF($F61="","",IFERROR(VLOOKUP($F61,'Beállítások'!$D$4:$E$9,2,FALSE),"Egyéb"))</f>
        <v/>
      </c>
    </row>
    <row r="62">
      <c r="A62" s="22" t="n"/>
      <c r="B62" s="23" t="n"/>
      <c r="C62" s="22" t="n"/>
      <c r="D62" s="22" t="n"/>
      <c r="E62" s="22" t="n"/>
      <c r="F62" s="22" t="n"/>
      <c r="G62" s="24" t="n"/>
      <c r="H62" s="25" t="n"/>
      <c r="I62" s="16">
        <f>IF($A62="","",IF(OR($E62="",$H62=""),"",IF($E62="Felhasználás",-$H62,$H62)))</f>
        <v/>
      </c>
      <c r="J62" s="16">
        <f>IF($A62="","",'Beállítások'!$B$5+SUM($I$5:I62))</f>
        <v/>
      </c>
      <c r="K62" s="28">
        <f>IF($A62="","",IFERROR(IF($E62="Megtakarítás",$H62/'Beállítások'!$B$6,0),0))</f>
        <v/>
      </c>
      <c r="L62" s="29">
        <f>IF($F62="","",IFERROR(VLOOKUP($F62,'Beállítások'!$D$4:$E$9,2,FALSE),"Egyéb"))</f>
        <v/>
      </c>
    </row>
    <row r="63">
      <c r="A63" s="22" t="n"/>
      <c r="B63" s="23" t="n"/>
      <c r="C63" s="22" t="n"/>
      <c r="D63" s="22" t="n"/>
      <c r="E63" s="22" t="n"/>
      <c r="F63" s="22" t="n"/>
      <c r="G63" s="24" t="n"/>
      <c r="H63" s="25" t="n"/>
      <c r="I63" s="19">
        <f>IF($A63="","",IF(OR($E63="",$H63=""),"",IF($E63="Felhasználás",-$H63,$H63)))</f>
        <v/>
      </c>
      <c r="J63" s="19">
        <f>IF($A63="","",'Beállítások'!$B$5+SUM($I$5:I63))</f>
        <v/>
      </c>
      <c r="K63" s="26">
        <f>IF($A63="","",IFERROR(IF($E63="Megtakarítás",$H63/'Beállítások'!$B$6,0),0))</f>
        <v/>
      </c>
      <c r="L63" s="27">
        <f>IF($F63="","",IFERROR(VLOOKUP($F63,'Beállítások'!$D$4:$E$9,2,FALSE),"Egyéb"))</f>
        <v/>
      </c>
    </row>
    <row r="64">
      <c r="A64" s="22" t="n"/>
      <c r="B64" s="23" t="n"/>
      <c r="C64" s="22" t="n"/>
      <c r="D64" s="22" t="n"/>
      <c r="E64" s="22" t="n"/>
      <c r="F64" s="22" t="n"/>
      <c r="G64" s="24" t="n"/>
      <c r="H64" s="25" t="n"/>
      <c r="I64" s="16">
        <f>IF($A64="","",IF(OR($E64="",$H64=""),"",IF($E64="Felhasználás",-$H64,$H64)))</f>
        <v/>
      </c>
      <c r="J64" s="16">
        <f>IF($A64="","",'Beállítások'!$B$5+SUM($I$5:I64))</f>
        <v/>
      </c>
      <c r="K64" s="28">
        <f>IF($A64="","",IFERROR(IF($E64="Megtakarítás",$H64/'Beállítások'!$B$6,0),0))</f>
        <v/>
      </c>
      <c r="L64" s="29">
        <f>IF($F64="","",IFERROR(VLOOKUP($F64,'Beállítások'!$D$4:$E$9,2,FALSE),"Egyéb"))</f>
        <v/>
      </c>
    </row>
    <row r="65">
      <c r="A65" s="22" t="n"/>
      <c r="B65" s="23" t="n"/>
      <c r="C65" s="22" t="n"/>
      <c r="D65" s="22" t="n"/>
      <c r="E65" s="22" t="n"/>
      <c r="F65" s="22" t="n"/>
      <c r="G65" s="24" t="n"/>
      <c r="H65" s="25" t="n"/>
      <c r="I65" s="19">
        <f>IF($A65="","",IF(OR($E65="",$H65=""),"",IF($E65="Felhasználás",-$H65,$H65)))</f>
        <v/>
      </c>
      <c r="J65" s="19">
        <f>IF($A65="","",'Beállítások'!$B$5+SUM($I$5:I65))</f>
        <v/>
      </c>
      <c r="K65" s="26">
        <f>IF($A65="","",IFERROR(IF($E65="Megtakarítás",$H65/'Beállítások'!$B$6,0),0))</f>
        <v/>
      </c>
      <c r="L65" s="27">
        <f>IF($F65="","",IFERROR(VLOOKUP($F65,'Beállítások'!$D$4:$E$9,2,FALSE),"Egyéb"))</f>
        <v/>
      </c>
    </row>
    <row r="66">
      <c r="A66" s="22" t="n"/>
      <c r="B66" s="23" t="n"/>
      <c r="C66" s="22" t="n"/>
      <c r="D66" s="22" t="n"/>
      <c r="E66" s="22" t="n"/>
      <c r="F66" s="22" t="n"/>
      <c r="G66" s="24" t="n"/>
      <c r="H66" s="25" t="n"/>
      <c r="I66" s="16">
        <f>IF($A66="","",IF(OR($E66="",$H66=""),"",IF($E66="Felhasználás",-$H66,$H66)))</f>
        <v/>
      </c>
      <c r="J66" s="16">
        <f>IF($A66="","",'Beállítások'!$B$5+SUM($I$5:I66))</f>
        <v/>
      </c>
      <c r="K66" s="28">
        <f>IF($A66="","",IFERROR(IF($E66="Megtakarítás",$H66/'Beállítások'!$B$6,0),0))</f>
        <v/>
      </c>
      <c r="L66" s="29">
        <f>IF($F66="","",IFERROR(VLOOKUP($F66,'Beállítások'!$D$4:$E$9,2,FALSE),"Egyéb"))</f>
        <v/>
      </c>
    </row>
    <row r="67">
      <c r="A67" s="22" t="n"/>
      <c r="B67" s="23" t="n"/>
      <c r="C67" s="22" t="n"/>
      <c r="D67" s="22" t="n"/>
      <c r="E67" s="22" t="n"/>
      <c r="F67" s="22" t="n"/>
      <c r="G67" s="24" t="n"/>
      <c r="H67" s="25" t="n"/>
      <c r="I67" s="19">
        <f>IF($A67="","",IF(OR($E67="",$H67=""),"",IF($E67="Felhasználás",-$H67,$H67)))</f>
        <v/>
      </c>
      <c r="J67" s="19">
        <f>IF($A67="","",'Beállítások'!$B$5+SUM($I$5:I67))</f>
        <v/>
      </c>
      <c r="K67" s="26">
        <f>IF($A67="","",IFERROR(IF($E67="Megtakarítás",$H67/'Beállítások'!$B$6,0),0))</f>
        <v/>
      </c>
      <c r="L67" s="27">
        <f>IF($F67="","",IFERROR(VLOOKUP($F67,'Beállítások'!$D$4:$E$9,2,FALSE),"Egyéb"))</f>
        <v/>
      </c>
    </row>
    <row r="68">
      <c r="A68" s="22" t="n"/>
      <c r="B68" s="23" t="n"/>
      <c r="C68" s="22" t="n"/>
      <c r="D68" s="22" t="n"/>
      <c r="E68" s="22" t="n"/>
      <c r="F68" s="22" t="n"/>
      <c r="G68" s="24" t="n"/>
      <c r="H68" s="25" t="n"/>
      <c r="I68" s="16">
        <f>IF($A68="","",IF(OR($E68="",$H68=""),"",IF($E68="Felhasználás",-$H68,$H68)))</f>
        <v/>
      </c>
      <c r="J68" s="16">
        <f>IF($A68="","",'Beállítások'!$B$5+SUM($I$5:I68))</f>
        <v/>
      </c>
      <c r="K68" s="28">
        <f>IF($A68="","",IFERROR(IF($E68="Megtakarítás",$H68/'Beállítások'!$B$6,0),0))</f>
        <v/>
      </c>
      <c r="L68" s="29">
        <f>IF($F68="","",IFERROR(VLOOKUP($F68,'Beállítások'!$D$4:$E$9,2,FALSE),"Egyéb"))</f>
        <v/>
      </c>
    </row>
    <row r="69">
      <c r="A69" s="22" t="n"/>
      <c r="B69" s="23" t="n"/>
      <c r="C69" s="22" t="n"/>
      <c r="D69" s="22" t="n"/>
      <c r="E69" s="22" t="n"/>
      <c r="F69" s="22" t="n"/>
      <c r="G69" s="24" t="n"/>
      <c r="H69" s="25" t="n"/>
      <c r="I69" s="19">
        <f>IF($A69="","",IF(OR($E69="",$H69=""),"",IF($E69="Felhasználás",-$H69,$H69)))</f>
        <v/>
      </c>
      <c r="J69" s="19">
        <f>IF($A69="","",'Beállítások'!$B$5+SUM($I$5:I69))</f>
        <v/>
      </c>
      <c r="K69" s="26">
        <f>IF($A69="","",IFERROR(IF($E69="Megtakarítás",$H69/'Beállítások'!$B$6,0),0))</f>
        <v/>
      </c>
      <c r="L69" s="27">
        <f>IF($F69="","",IFERROR(VLOOKUP($F69,'Beállítások'!$D$4:$E$9,2,FALSE),"Egyéb"))</f>
        <v/>
      </c>
    </row>
    <row r="70">
      <c r="A70" s="22" t="n"/>
      <c r="B70" s="23" t="n"/>
      <c r="C70" s="22" t="n"/>
      <c r="D70" s="22" t="n"/>
      <c r="E70" s="22" t="n"/>
      <c r="F70" s="22" t="n"/>
      <c r="G70" s="24" t="n"/>
      <c r="H70" s="25" t="n"/>
      <c r="I70" s="16">
        <f>IF($A70="","",IF(OR($E70="",$H70=""),"",IF($E70="Felhasználás",-$H70,$H70)))</f>
        <v/>
      </c>
      <c r="J70" s="16">
        <f>IF($A70="","",'Beállítások'!$B$5+SUM($I$5:I70))</f>
        <v/>
      </c>
      <c r="K70" s="28">
        <f>IF($A70="","",IFERROR(IF($E70="Megtakarítás",$H70/'Beállítások'!$B$6,0),0))</f>
        <v/>
      </c>
      <c r="L70" s="29">
        <f>IF($F70="","",IFERROR(VLOOKUP($F70,'Beállítások'!$D$4:$E$9,2,FALSE),"Egyéb"))</f>
        <v/>
      </c>
    </row>
    <row r="71">
      <c r="A71" s="22" t="n"/>
      <c r="B71" s="23" t="n"/>
      <c r="C71" s="22" t="n"/>
      <c r="D71" s="22" t="n"/>
      <c r="E71" s="22" t="n"/>
      <c r="F71" s="22" t="n"/>
      <c r="G71" s="24" t="n"/>
      <c r="H71" s="25" t="n"/>
      <c r="I71" s="19">
        <f>IF($A71="","",IF(OR($E71="",$H71=""),"",IF($E71="Felhasználás",-$H71,$H71)))</f>
        <v/>
      </c>
      <c r="J71" s="19">
        <f>IF($A71="","",'Beállítások'!$B$5+SUM($I$5:I71))</f>
        <v/>
      </c>
      <c r="K71" s="26">
        <f>IF($A71="","",IFERROR(IF($E71="Megtakarítás",$H71/'Beállítások'!$B$6,0),0))</f>
        <v/>
      </c>
      <c r="L71" s="27">
        <f>IF($F71="","",IFERROR(VLOOKUP($F71,'Beállítások'!$D$4:$E$9,2,FALSE),"Egyéb"))</f>
        <v/>
      </c>
    </row>
    <row r="72">
      <c r="A72" s="22" t="n"/>
      <c r="B72" s="23" t="n"/>
      <c r="C72" s="22" t="n"/>
      <c r="D72" s="22" t="n"/>
      <c r="E72" s="22" t="n"/>
      <c r="F72" s="22" t="n"/>
      <c r="G72" s="24" t="n"/>
      <c r="H72" s="25" t="n"/>
      <c r="I72" s="16">
        <f>IF($A72="","",IF(OR($E72="",$H72=""),"",IF($E72="Felhasználás",-$H72,$H72)))</f>
        <v/>
      </c>
      <c r="J72" s="16">
        <f>IF($A72="","",'Beállítások'!$B$5+SUM($I$5:I72))</f>
        <v/>
      </c>
      <c r="K72" s="28">
        <f>IF($A72="","",IFERROR(IF($E72="Megtakarítás",$H72/'Beállítások'!$B$6,0),0))</f>
        <v/>
      </c>
      <c r="L72" s="29">
        <f>IF($F72="","",IFERROR(VLOOKUP($F72,'Beállítások'!$D$4:$E$9,2,FALSE),"Egyéb"))</f>
        <v/>
      </c>
    </row>
    <row r="73">
      <c r="A73" s="22" t="n"/>
      <c r="B73" s="23" t="n"/>
      <c r="C73" s="22" t="n"/>
      <c r="D73" s="22" t="n"/>
      <c r="E73" s="22" t="n"/>
      <c r="F73" s="22" t="n"/>
      <c r="G73" s="24" t="n"/>
      <c r="H73" s="25" t="n"/>
      <c r="I73" s="19">
        <f>IF($A73="","",IF(OR($E73="",$H73=""),"",IF($E73="Felhasználás",-$H73,$H73)))</f>
        <v/>
      </c>
      <c r="J73" s="19">
        <f>IF($A73="","",'Beállítások'!$B$5+SUM($I$5:I73))</f>
        <v/>
      </c>
      <c r="K73" s="26">
        <f>IF($A73="","",IFERROR(IF($E73="Megtakarítás",$H73/'Beállítások'!$B$6,0),0))</f>
        <v/>
      </c>
      <c r="L73" s="27">
        <f>IF($F73="","",IFERROR(VLOOKUP($F73,'Beállítások'!$D$4:$E$9,2,FALSE),"Egyéb"))</f>
        <v/>
      </c>
    </row>
    <row r="74">
      <c r="A74" s="22" t="n"/>
      <c r="B74" s="23" t="n"/>
      <c r="C74" s="22" t="n"/>
      <c r="D74" s="22" t="n"/>
      <c r="E74" s="22" t="n"/>
      <c r="F74" s="22" t="n"/>
      <c r="G74" s="24" t="n"/>
      <c r="H74" s="25" t="n"/>
      <c r="I74" s="16">
        <f>IF($A74="","",IF(OR($E74="",$H74=""),"",IF($E74="Felhasználás",-$H74,$H74)))</f>
        <v/>
      </c>
      <c r="J74" s="16">
        <f>IF($A74="","",'Beállítások'!$B$5+SUM($I$5:I74))</f>
        <v/>
      </c>
      <c r="K74" s="28">
        <f>IF($A74="","",IFERROR(IF($E74="Megtakarítás",$H74/'Beállítások'!$B$6,0),0))</f>
        <v/>
      </c>
      <c r="L74" s="29">
        <f>IF($F74="","",IFERROR(VLOOKUP($F74,'Beállítások'!$D$4:$E$9,2,FALSE),"Egyéb"))</f>
        <v/>
      </c>
    </row>
    <row r="75">
      <c r="A75" s="22" t="n"/>
      <c r="B75" s="23" t="n"/>
      <c r="C75" s="22" t="n"/>
      <c r="D75" s="22" t="n"/>
      <c r="E75" s="22" t="n"/>
      <c r="F75" s="22" t="n"/>
      <c r="G75" s="24" t="n"/>
      <c r="H75" s="25" t="n"/>
      <c r="I75" s="19">
        <f>IF($A75="","",IF(OR($E75="",$H75=""),"",IF($E75="Felhasználás",-$H75,$H75)))</f>
        <v/>
      </c>
      <c r="J75" s="19">
        <f>IF($A75="","",'Beállítások'!$B$5+SUM($I$5:I75))</f>
        <v/>
      </c>
      <c r="K75" s="26">
        <f>IF($A75="","",IFERROR(IF($E75="Megtakarítás",$H75/'Beállítások'!$B$6,0),0))</f>
        <v/>
      </c>
      <c r="L75" s="27">
        <f>IF($F75="","",IFERROR(VLOOKUP($F75,'Beállítások'!$D$4:$E$9,2,FALSE),"Egyéb"))</f>
        <v/>
      </c>
    </row>
    <row r="76">
      <c r="A76" s="22" t="n"/>
      <c r="B76" s="23" t="n"/>
      <c r="C76" s="22" t="n"/>
      <c r="D76" s="22" t="n"/>
      <c r="E76" s="22" t="n"/>
      <c r="F76" s="22" t="n"/>
      <c r="G76" s="24" t="n"/>
      <c r="H76" s="25" t="n"/>
      <c r="I76" s="16">
        <f>IF($A76="","",IF(OR($E76="",$H76=""),"",IF($E76="Felhasználás",-$H76,$H76)))</f>
        <v/>
      </c>
      <c r="J76" s="16">
        <f>IF($A76="","",'Beállítások'!$B$5+SUM($I$5:I76))</f>
        <v/>
      </c>
      <c r="K76" s="28">
        <f>IF($A76="","",IFERROR(IF($E76="Megtakarítás",$H76/'Beállítások'!$B$6,0),0))</f>
        <v/>
      </c>
      <c r="L76" s="29">
        <f>IF($F76="","",IFERROR(VLOOKUP($F76,'Beállítások'!$D$4:$E$9,2,FALSE),"Egyéb"))</f>
        <v/>
      </c>
    </row>
    <row r="77">
      <c r="A77" s="22" t="n"/>
      <c r="B77" s="23" t="n"/>
      <c r="C77" s="22" t="n"/>
      <c r="D77" s="22" t="n"/>
      <c r="E77" s="22" t="n"/>
      <c r="F77" s="22" t="n"/>
      <c r="G77" s="24" t="n"/>
      <c r="H77" s="25" t="n"/>
      <c r="I77" s="19">
        <f>IF($A77="","",IF(OR($E77="",$H77=""),"",IF($E77="Felhasználás",-$H77,$H77)))</f>
        <v/>
      </c>
      <c r="J77" s="19">
        <f>IF($A77="","",'Beállítások'!$B$5+SUM($I$5:I77))</f>
        <v/>
      </c>
      <c r="K77" s="26">
        <f>IF($A77="","",IFERROR(IF($E77="Megtakarítás",$H77/'Beállítások'!$B$6,0),0))</f>
        <v/>
      </c>
      <c r="L77" s="27">
        <f>IF($F77="","",IFERROR(VLOOKUP($F77,'Beállítások'!$D$4:$E$9,2,FALSE),"Egyéb"))</f>
        <v/>
      </c>
    </row>
    <row r="78">
      <c r="A78" s="22" t="n"/>
      <c r="B78" s="23" t="n"/>
      <c r="C78" s="22" t="n"/>
      <c r="D78" s="22" t="n"/>
      <c r="E78" s="22" t="n"/>
      <c r="F78" s="22" t="n"/>
      <c r="G78" s="24" t="n"/>
      <c r="H78" s="25" t="n"/>
      <c r="I78" s="16">
        <f>IF($A78="","",IF(OR($E78="",$H78=""),"",IF($E78="Felhasználás",-$H78,$H78)))</f>
        <v/>
      </c>
      <c r="J78" s="16">
        <f>IF($A78="","",'Beállítások'!$B$5+SUM($I$5:I78))</f>
        <v/>
      </c>
      <c r="K78" s="28">
        <f>IF($A78="","",IFERROR(IF($E78="Megtakarítás",$H78/'Beállítások'!$B$6,0),0))</f>
        <v/>
      </c>
      <c r="L78" s="29">
        <f>IF($F78="","",IFERROR(VLOOKUP($F78,'Beállítások'!$D$4:$E$9,2,FALSE),"Egyéb"))</f>
        <v/>
      </c>
    </row>
    <row r="79">
      <c r="A79" s="22" t="n"/>
      <c r="B79" s="23" t="n"/>
      <c r="C79" s="22" t="n"/>
      <c r="D79" s="22" t="n"/>
      <c r="E79" s="22" t="n"/>
      <c r="F79" s="22" t="n"/>
      <c r="G79" s="24" t="n"/>
      <c r="H79" s="25" t="n"/>
      <c r="I79" s="19">
        <f>IF($A79="","",IF(OR($E79="",$H79=""),"",IF($E79="Felhasználás",-$H79,$H79)))</f>
        <v/>
      </c>
      <c r="J79" s="19">
        <f>IF($A79="","",'Beállítások'!$B$5+SUM($I$5:I79))</f>
        <v/>
      </c>
      <c r="K79" s="26">
        <f>IF($A79="","",IFERROR(IF($E79="Megtakarítás",$H79/'Beállítások'!$B$6,0),0))</f>
        <v/>
      </c>
      <c r="L79" s="27">
        <f>IF($F79="","",IFERROR(VLOOKUP($F79,'Beállítások'!$D$4:$E$9,2,FALSE),"Egyéb"))</f>
        <v/>
      </c>
    </row>
    <row r="80">
      <c r="A80" s="22" t="n"/>
      <c r="B80" s="23" t="n"/>
      <c r="C80" s="22" t="n"/>
      <c r="D80" s="22" t="n"/>
      <c r="E80" s="22" t="n"/>
      <c r="F80" s="22" t="n"/>
      <c r="G80" s="24" t="n"/>
      <c r="H80" s="25" t="n"/>
      <c r="I80" s="16">
        <f>IF($A80="","",IF(OR($E80="",$H80=""),"",IF($E80="Felhasználás",-$H80,$H80)))</f>
        <v/>
      </c>
      <c r="J80" s="16">
        <f>IF($A80="","",'Beállítások'!$B$5+SUM($I$5:I80))</f>
        <v/>
      </c>
      <c r="K80" s="28">
        <f>IF($A80="","",IFERROR(IF($E80="Megtakarítás",$H80/'Beállítások'!$B$6,0),0))</f>
        <v/>
      </c>
      <c r="L80" s="29">
        <f>IF($F80="","",IFERROR(VLOOKUP($F80,'Beállítások'!$D$4:$E$9,2,FALSE),"Egyéb"))</f>
        <v/>
      </c>
    </row>
    <row r="81">
      <c r="A81" s="22" t="n"/>
      <c r="B81" s="23" t="n"/>
      <c r="C81" s="22" t="n"/>
      <c r="D81" s="22" t="n"/>
      <c r="E81" s="22" t="n"/>
      <c r="F81" s="22" t="n"/>
      <c r="G81" s="24" t="n"/>
      <c r="H81" s="25" t="n"/>
      <c r="I81" s="19">
        <f>IF($A81="","",IF(OR($E81="",$H81=""),"",IF($E81="Felhasználás",-$H81,$H81)))</f>
        <v/>
      </c>
      <c r="J81" s="19">
        <f>IF($A81="","",'Beállítások'!$B$5+SUM($I$5:I81))</f>
        <v/>
      </c>
      <c r="K81" s="26">
        <f>IF($A81="","",IFERROR(IF($E81="Megtakarítás",$H81/'Beállítások'!$B$6,0),0))</f>
        <v/>
      </c>
      <c r="L81" s="27">
        <f>IF($F81="","",IFERROR(VLOOKUP($F81,'Beállítások'!$D$4:$E$9,2,FALSE),"Egyéb"))</f>
        <v/>
      </c>
    </row>
    <row r="82">
      <c r="A82" s="22" t="n"/>
      <c r="B82" s="23" t="n"/>
      <c r="C82" s="22" t="n"/>
      <c r="D82" s="22" t="n"/>
      <c r="E82" s="22" t="n"/>
      <c r="F82" s="22" t="n"/>
      <c r="G82" s="24" t="n"/>
      <c r="H82" s="25" t="n"/>
      <c r="I82" s="16">
        <f>IF($A82="","",IF(OR($E82="",$H82=""),"",IF($E82="Felhasználás",-$H82,$H82)))</f>
        <v/>
      </c>
      <c r="J82" s="16">
        <f>IF($A82="","",'Beállítások'!$B$5+SUM($I$5:I82))</f>
        <v/>
      </c>
      <c r="K82" s="28">
        <f>IF($A82="","",IFERROR(IF($E82="Megtakarítás",$H82/'Beállítások'!$B$6,0),0))</f>
        <v/>
      </c>
      <c r="L82" s="29">
        <f>IF($F82="","",IFERROR(VLOOKUP($F82,'Beállítások'!$D$4:$E$9,2,FALSE),"Egyéb"))</f>
        <v/>
      </c>
    </row>
    <row r="83">
      <c r="A83" s="22" t="n"/>
      <c r="B83" s="23" t="n"/>
      <c r="C83" s="22" t="n"/>
      <c r="D83" s="22" t="n"/>
      <c r="E83" s="22" t="n"/>
      <c r="F83" s="22" t="n"/>
      <c r="G83" s="24" t="n"/>
      <c r="H83" s="25" t="n"/>
      <c r="I83" s="19">
        <f>IF($A83="","",IF(OR($E83="",$H83=""),"",IF($E83="Felhasználás",-$H83,$H83)))</f>
        <v/>
      </c>
      <c r="J83" s="19">
        <f>IF($A83="","",'Beállítások'!$B$5+SUM($I$5:I83))</f>
        <v/>
      </c>
      <c r="K83" s="26">
        <f>IF($A83="","",IFERROR(IF($E83="Megtakarítás",$H83/'Beállítások'!$B$6,0),0))</f>
        <v/>
      </c>
      <c r="L83" s="27">
        <f>IF($F83="","",IFERROR(VLOOKUP($F83,'Beállítások'!$D$4:$E$9,2,FALSE),"Egyéb"))</f>
        <v/>
      </c>
    </row>
    <row r="84">
      <c r="A84" s="22" t="n"/>
      <c r="B84" s="23" t="n"/>
      <c r="C84" s="22" t="n"/>
      <c r="D84" s="22" t="n"/>
      <c r="E84" s="22" t="n"/>
      <c r="F84" s="22" t="n"/>
      <c r="G84" s="24" t="n"/>
      <c r="H84" s="25" t="n"/>
      <c r="I84" s="16">
        <f>IF($A84="","",IF(OR($E84="",$H84=""),"",IF($E84="Felhasználás",-$H84,$H84)))</f>
        <v/>
      </c>
      <c r="J84" s="16">
        <f>IF($A84="","",'Beállítások'!$B$5+SUM($I$5:I84))</f>
        <v/>
      </c>
      <c r="K84" s="28">
        <f>IF($A84="","",IFERROR(IF($E84="Megtakarítás",$H84/'Beállítások'!$B$6,0),0))</f>
        <v/>
      </c>
      <c r="L84" s="29">
        <f>IF($F84="","",IFERROR(VLOOKUP($F84,'Beállítások'!$D$4:$E$9,2,FALSE),"Egyéb"))</f>
        <v/>
      </c>
    </row>
    <row r="85">
      <c r="A85" s="22" t="n"/>
      <c r="B85" s="23" t="n"/>
      <c r="C85" s="22" t="n"/>
      <c r="D85" s="22" t="n"/>
      <c r="E85" s="22" t="n"/>
      <c r="F85" s="22" t="n"/>
      <c r="G85" s="24" t="n"/>
      <c r="H85" s="25" t="n"/>
      <c r="I85" s="19">
        <f>IF($A85="","",IF(OR($E85="",$H85=""),"",IF($E85="Felhasználás",-$H85,$H85)))</f>
        <v/>
      </c>
      <c r="J85" s="19">
        <f>IF($A85="","",'Beállítások'!$B$5+SUM($I$5:I85))</f>
        <v/>
      </c>
      <c r="K85" s="26">
        <f>IF($A85="","",IFERROR(IF($E85="Megtakarítás",$H85/'Beállítások'!$B$6,0),0))</f>
        <v/>
      </c>
      <c r="L85" s="27">
        <f>IF($F85="","",IFERROR(VLOOKUP($F85,'Beállítások'!$D$4:$E$9,2,FALSE),"Egyéb"))</f>
        <v/>
      </c>
    </row>
    <row r="86">
      <c r="A86" s="22" t="n"/>
      <c r="B86" s="23" t="n"/>
      <c r="C86" s="22" t="n"/>
      <c r="D86" s="22" t="n"/>
      <c r="E86" s="22" t="n"/>
      <c r="F86" s="22" t="n"/>
      <c r="G86" s="24" t="n"/>
      <c r="H86" s="25" t="n"/>
      <c r="I86" s="16">
        <f>IF($A86="","",IF(OR($E86="",$H86=""),"",IF($E86="Felhasználás",-$H86,$H86)))</f>
        <v/>
      </c>
      <c r="J86" s="16">
        <f>IF($A86="","",'Beállítások'!$B$5+SUM($I$5:I86))</f>
        <v/>
      </c>
      <c r="K86" s="28">
        <f>IF($A86="","",IFERROR(IF($E86="Megtakarítás",$H86/'Beállítások'!$B$6,0),0))</f>
        <v/>
      </c>
      <c r="L86" s="29">
        <f>IF($F86="","",IFERROR(VLOOKUP($F86,'Beállítások'!$D$4:$E$9,2,FALSE),"Egyéb"))</f>
        <v/>
      </c>
    </row>
    <row r="87">
      <c r="A87" s="22" t="n"/>
      <c r="B87" s="23" t="n"/>
      <c r="C87" s="22" t="n"/>
      <c r="D87" s="22" t="n"/>
      <c r="E87" s="22" t="n"/>
      <c r="F87" s="22" t="n"/>
      <c r="G87" s="24" t="n"/>
      <c r="H87" s="25" t="n"/>
      <c r="I87" s="19">
        <f>IF($A87="","",IF(OR($E87="",$H87=""),"",IF($E87="Felhasználás",-$H87,$H87)))</f>
        <v/>
      </c>
      <c r="J87" s="19">
        <f>IF($A87="","",'Beállítások'!$B$5+SUM($I$5:I87))</f>
        <v/>
      </c>
      <c r="K87" s="26">
        <f>IF($A87="","",IFERROR(IF($E87="Megtakarítás",$H87/'Beállítások'!$B$6,0),0))</f>
        <v/>
      </c>
      <c r="L87" s="27">
        <f>IF($F87="","",IFERROR(VLOOKUP($F87,'Beállítások'!$D$4:$E$9,2,FALSE),"Egyéb"))</f>
        <v/>
      </c>
    </row>
    <row r="88">
      <c r="A88" s="22" t="n"/>
      <c r="B88" s="23" t="n"/>
      <c r="C88" s="22" t="n"/>
      <c r="D88" s="22" t="n"/>
      <c r="E88" s="22" t="n"/>
      <c r="F88" s="22" t="n"/>
      <c r="G88" s="24" t="n"/>
      <c r="H88" s="25" t="n"/>
      <c r="I88" s="16">
        <f>IF($A88="","",IF(OR($E88="",$H88=""),"",IF($E88="Felhasználás",-$H88,$H88)))</f>
        <v/>
      </c>
      <c r="J88" s="16">
        <f>IF($A88="","",'Beállítások'!$B$5+SUM($I$5:I88))</f>
        <v/>
      </c>
      <c r="K88" s="28">
        <f>IF($A88="","",IFERROR(IF($E88="Megtakarítás",$H88/'Beállítások'!$B$6,0),0))</f>
        <v/>
      </c>
      <c r="L88" s="29">
        <f>IF($F88="","",IFERROR(VLOOKUP($F88,'Beállítások'!$D$4:$E$9,2,FALSE),"Egyéb"))</f>
        <v/>
      </c>
    </row>
    <row r="89">
      <c r="A89" s="22" t="n"/>
      <c r="B89" s="23" t="n"/>
      <c r="C89" s="22" t="n"/>
      <c r="D89" s="22" t="n"/>
      <c r="E89" s="22" t="n"/>
      <c r="F89" s="22" t="n"/>
      <c r="G89" s="24" t="n"/>
      <c r="H89" s="25" t="n"/>
      <c r="I89" s="19">
        <f>IF($A89="","",IF(OR($E89="",$H89=""),"",IF($E89="Felhasználás",-$H89,$H89)))</f>
        <v/>
      </c>
      <c r="J89" s="19">
        <f>IF($A89="","",'Beállítások'!$B$5+SUM($I$5:I89))</f>
        <v/>
      </c>
      <c r="K89" s="26">
        <f>IF($A89="","",IFERROR(IF($E89="Megtakarítás",$H89/'Beállítások'!$B$6,0),0))</f>
        <v/>
      </c>
      <c r="L89" s="27">
        <f>IF($F89="","",IFERROR(VLOOKUP($F89,'Beállítások'!$D$4:$E$9,2,FALSE),"Egyéb"))</f>
        <v/>
      </c>
    </row>
    <row r="90">
      <c r="A90" s="22" t="n"/>
      <c r="B90" s="23" t="n"/>
      <c r="C90" s="22" t="n"/>
      <c r="D90" s="22" t="n"/>
      <c r="E90" s="22" t="n"/>
      <c r="F90" s="22" t="n"/>
      <c r="G90" s="24" t="n"/>
      <c r="H90" s="25" t="n"/>
      <c r="I90" s="16">
        <f>IF($A90="","",IF(OR($E90="",$H90=""),"",IF($E90="Felhasználás",-$H90,$H90)))</f>
        <v/>
      </c>
      <c r="J90" s="16">
        <f>IF($A90="","",'Beállítások'!$B$5+SUM($I$5:I90))</f>
        <v/>
      </c>
      <c r="K90" s="28">
        <f>IF($A90="","",IFERROR(IF($E90="Megtakarítás",$H90/'Beállítások'!$B$6,0),0))</f>
        <v/>
      </c>
      <c r="L90" s="29">
        <f>IF($F90="","",IFERROR(VLOOKUP($F90,'Beállítások'!$D$4:$E$9,2,FALSE),"Egyéb"))</f>
        <v/>
      </c>
    </row>
    <row r="91">
      <c r="A91" s="22" t="n"/>
      <c r="B91" s="23" t="n"/>
      <c r="C91" s="22" t="n"/>
      <c r="D91" s="22" t="n"/>
      <c r="E91" s="22" t="n"/>
      <c r="F91" s="22" t="n"/>
      <c r="G91" s="24" t="n"/>
      <c r="H91" s="25" t="n"/>
      <c r="I91" s="19">
        <f>IF($A91="","",IF(OR($E91="",$H91=""),"",IF($E91="Felhasználás",-$H91,$H91)))</f>
        <v/>
      </c>
      <c r="J91" s="19">
        <f>IF($A91="","",'Beállítások'!$B$5+SUM($I$5:I91))</f>
        <v/>
      </c>
      <c r="K91" s="26">
        <f>IF($A91="","",IFERROR(IF($E91="Megtakarítás",$H91/'Beállítások'!$B$6,0),0))</f>
        <v/>
      </c>
      <c r="L91" s="27">
        <f>IF($F91="","",IFERROR(VLOOKUP($F91,'Beállítások'!$D$4:$E$9,2,FALSE),"Egyéb"))</f>
        <v/>
      </c>
    </row>
    <row r="92">
      <c r="A92" s="22" t="n"/>
      <c r="B92" s="23" t="n"/>
      <c r="C92" s="22" t="n"/>
      <c r="D92" s="22" t="n"/>
      <c r="E92" s="22" t="n"/>
      <c r="F92" s="22" t="n"/>
      <c r="G92" s="24" t="n"/>
      <c r="H92" s="25" t="n"/>
      <c r="I92" s="16">
        <f>IF($A92="","",IF(OR($E92="",$H92=""),"",IF($E92="Felhasználás",-$H92,$H92)))</f>
        <v/>
      </c>
      <c r="J92" s="16">
        <f>IF($A92="","",'Beállítások'!$B$5+SUM($I$5:I92))</f>
        <v/>
      </c>
      <c r="K92" s="28">
        <f>IF($A92="","",IFERROR(IF($E92="Megtakarítás",$H92/'Beállítások'!$B$6,0),0))</f>
        <v/>
      </c>
      <c r="L92" s="29">
        <f>IF($F92="","",IFERROR(VLOOKUP($F92,'Beállítások'!$D$4:$E$9,2,FALSE),"Egyéb"))</f>
        <v/>
      </c>
    </row>
    <row r="93">
      <c r="A93" s="22" t="n"/>
      <c r="B93" s="23" t="n"/>
      <c r="C93" s="22" t="n"/>
      <c r="D93" s="22" t="n"/>
      <c r="E93" s="22" t="n"/>
      <c r="F93" s="22" t="n"/>
      <c r="G93" s="24" t="n"/>
      <c r="H93" s="25" t="n"/>
      <c r="I93" s="19">
        <f>IF($A93="","",IF(OR($E93="",$H93=""),"",IF($E93="Felhasználás",-$H93,$H93)))</f>
        <v/>
      </c>
      <c r="J93" s="19">
        <f>IF($A93="","",'Beállítások'!$B$5+SUM($I$5:I93))</f>
        <v/>
      </c>
      <c r="K93" s="26">
        <f>IF($A93="","",IFERROR(IF($E93="Megtakarítás",$H93/'Beállítások'!$B$6,0),0))</f>
        <v/>
      </c>
      <c r="L93" s="27">
        <f>IF($F93="","",IFERROR(VLOOKUP($F93,'Beállítások'!$D$4:$E$9,2,FALSE),"Egyéb"))</f>
        <v/>
      </c>
    </row>
    <row r="94">
      <c r="A94" s="22" t="n"/>
      <c r="B94" s="23" t="n"/>
      <c r="C94" s="22" t="n"/>
      <c r="D94" s="22" t="n"/>
      <c r="E94" s="22" t="n"/>
      <c r="F94" s="22" t="n"/>
      <c r="G94" s="24" t="n"/>
      <c r="H94" s="25" t="n"/>
      <c r="I94" s="16">
        <f>IF($A94="","",IF(OR($E94="",$H94=""),"",IF($E94="Felhasználás",-$H94,$H94)))</f>
        <v/>
      </c>
      <c r="J94" s="16">
        <f>IF($A94="","",'Beállítások'!$B$5+SUM($I$5:I94))</f>
        <v/>
      </c>
      <c r="K94" s="28">
        <f>IF($A94="","",IFERROR(IF($E94="Megtakarítás",$H94/'Beállítások'!$B$6,0),0))</f>
        <v/>
      </c>
      <c r="L94" s="29">
        <f>IF($F94="","",IFERROR(VLOOKUP($F94,'Beállítások'!$D$4:$E$9,2,FALSE),"Egyéb"))</f>
        <v/>
      </c>
    </row>
    <row r="95">
      <c r="A95" s="22" t="n"/>
      <c r="B95" s="23" t="n"/>
      <c r="C95" s="22" t="n"/>
      <c r="D95" s="22" t="n"/>
      <c r="E95" s="22" t="n"/>
      <c r="F95" s="22" t="n"/>
      <c r="G95" s="24" t="n"/>
      <c r="H95" s="25" t="n"/>
      <c r="I95" s="19">
        <f>IF($A95="","",IF(OR($E95="",$H95=""),"",IF($E95="Felhasználás",-$H95,$H95)))</f>
        <v/>
      </c>
      <c r="J95" s="19">
        <f>IF($A95="","",'Beállítások'!$B$5+SUM($I$5:I95))</f>
        <v/>
      </c>
      <c r="K95" s="26">
        <f>IF($A95="","",IFERROR(IF($E95="Megtakarítás",$H95/'Beállítások'!$B$6,0),0))</f>
        <v/>
      </c>
      <c r="L95" s="27">
        <f>IF($F95="","",IFERROR(VLOOKUP($F95,'Beállítások'!$D$4:$E$9,2,FALSE),"Egyéb"))</f>
        <v/>
      </c>
    </row>
    <row r="96">
      <c r="A96" s="22" t="n"/>
      <c r="B96" s="23" t="n"/>
      <c r="C96" s="22" t="n"/>
      <c r="D96" s="22" t="n"/>
      <c r="E96" s="22" t="n"/>
      <c r="F96" s="22" t="n"/>
      <c r="G96" s="24" t="n"/>
      <c r="H96" s="25" t="n"/>
      <c r="I96" s="16">
        <f>IF($A96="","",IF(OR($E96="",$H96=""),"",IF($E96="Felhasználás",-$H96,$H96)))</f>
        <v/>
      </c>
      <c r="J96" s="16">
        <f>IF($A96="","",'Beállítások'!$B$5+SUM($I$5:I96))</f>
        <v/>
      </c>
      <c r="K96" s="28">
        <f>IF($A96="","",IFERROR(IF($E96="Megtakarítás",$H96/'Beállítások'!$B$6,0),0))</f>
        <v/>
      </c>
      <c r="L96" s="29">
        <f>IF($F96="","",IFERROR(VLOOKUP($F96,'Beállítások'!$D$4:$E$9,2,FALSE),"Egyéb"))</f>
        <v/>
      </c>
    </row>
    <row r="97">
      <c r="A97" s="22" t="n"/>
      <c r="B97" s="23" t="n"/>
      <c r="C97" s="22" t="n"/>
      <c r="D97" s="22" t="n"/>
      <c r="E97" s="22" t="n"/>
      <c r="F97" s="22" t="n"/>
      <c r="G97" s="24" t="n"/>
      <c r="H97" s="25" t="n"/>
      <c r="I97" s="19">
        <f>IF($A97="","",IF(OR($E97="",$H97=""),"",IF($E97="Felhasználás",-$H97,$H97)))</f>
        <v/>
      </c>
      <c r="J97" s="19">
        <f>IF($A97="","",'Beállítások'!$B$5+SUM($I$5:I97))</f>
        <v/>
      </c>
      <c r="K97" s="26">
        <f>IF($A97="","",IFERROR(IF($E97="Megtakarítás",$H97/'Beállítások'!$B$6,0),0))</f>
        <v/>
      </c>
      <c r="L97" s="27">
        <f>IF($F97="","",IFERROR(VLOOKUP($F97,'Beállítások'!$D$4:$E$9,2,FALSE),"Egyéb"))</f>
        <v/>
      </c>
    </row>
    <row r="98">
      <c r="A98" s="22" t="n"/>
      <c r="B98" s="23" t="n"/>
      <c r="C98" s="22" t="n"/>
      <c r="D98" s="22" t="n"/>
      <c r="E98" s="22" t="n"/>
      <c r="F98" s="22" t="n"/>
      <c r="G98" s="24" t="n"/>
      <c r="H98" s="25" t="n"/>
      <c r="I98" s="16">
        <f>IF($A98="","",IF(OR($E98="",$H98=""),"",IF($E98="Felhasználás",-$H98,$H98)))</f>
        <v/>
      </c>
      <c r="J98" s="16">
        <f>IF($A98="","",'Beállítások'!$B$5+SUM($I$5:I98))</f>
        <v/>
      </c>
      <c r="K98" s="28">
        <f>IF($A98="","",IFERROR(IF($E98="Megtakarítás",$H98/'Beállítások'!$B$6,0),0))</f>
        <v/>
      </c>
      <c r="L98" s="29">
        <f>IF($F98="","",IFERROR(VLOOKUP($F98,'Beállítások'!$D$4:$E$9,2,FALSE),"Egyéb"))</f>
        <v/>
      </c>
    </row>
    <row r="99">
      <c r="A99" s="22" t="n"/>
      <c r="B99" s="23" t="n"/>
      <c r="C99" s="22" t="n"/>
      <c r="D99" s="22" t="n"/>
      <c r="E99" s="22" t="n"/>
      <c r="F99" s="22" t="n"/>
      <c r="G99" s="24" t="n"/>
      <c r="H99" s="25" t="n"/>
      <c r="I99" s="19">
        <f>IF($A99="","",IF(OR($E99="",$H99=""),"",IF($E99="Felhasználás",-$H99,$H99)))</f>
        <v/>
      </c>
      <c r="J99" s="19">
        <f>IF($A99="","",'Beállítások'!$B$5+SUM($I$5:I99))</f>
        <v/>
      </c>
      <c r="K99" s="26">
        <f>IF($A99="","",IFERROR(IF($E99="Megtakarítás",$H99/'Beállítások'!$B$6,0),0))</f>
        <v/>
      </c>
      <c r="L99" s="27">
        <f>IF($F99="","",IFERROR(VLOOKUP($F99,'Beállítások'!$D$4:$E$9,2,FALSE),"Egyéb"))</f>
        <v/>
      </c>
    </row>
    <row r="100">
      <c r="A100" s="22" t="n"/>
      <c r="B100" s="23" t="n"/>
      <c r="C100" s="22" t="n"/>
      <c r="D100" s="22" t="n"/>
      <c r="E100" s="22" t="n"/>
      <c r="F100" s="22" t="n"/>
      <c r="G100" s="24" t="n"/>
      <c r="H100" s="25" t="n"/>
      <c r="I100" s="16">
        <f>IF($A100="","",IF(OR($E100="",$H100=""),"",IF($E100="Felhasználás",-$H100,$H100)))</f>
        <v/>
      </c>
      <c r="J100" s="16">
        <f>IF($A100="","",'Beállítások'!$B$5+SUM($I$5:I100))</f>
        <v/>
      </c>
      <c r="K100" s="28">
        <f>IF($A100="","",IFERROR(IF($E100="Megtakarítás",$H100/'Beállítások'!$B$6,0),0))</f>
        <v/>
      </c>
      <c r="L100" s="29">
        <f>IF($F100="","",IFERROR(VLOOKUP($F100,'Beállítások'!$D$4:$E$9,2,FALSE),"Egyéb"))</f>
        <v/>
      </c>
    </row>
    <row r="101">
      <c r="A101" s="22" t="n"/>
      <c r="B101" s="23" t="n"/>
      <c r="C101" s="22" t="n"/>
      <c r="D101" s="22" t="n"/>
      <c r="E101" s="22" t="n"/>
      <c r="F101" s="22" t="n"/>
      <c r="G101" s="24" t="n"/>
      <c r="H101" s="25" t="n"/>
      <c r="I101" s="19">
        <f>IF($A101="","",IF(OR($E101="",$H101=""),"",IF($E101="Felhasználás",-$H101,$H101)))</f>
        <v/>
      </c>
      <c r="J101" s="19">
        <f>IF($A101="","",'Beállítások'!$B$5+SUM($I$5:I101))</f>
        <v/>
      </c>
      <c r="K101" s="26">
        <f>IF($A101="","",IFERROR(IF($E101="Megtakarítás",$H101/'Beállítások'!$B$6,0),0))</f>
        <v/>
      </c>
      <c r="L101" s="27">
        <f>IF($F101="","",IFERROR(VLOOKUP($F101,'Beállítások'!$D$4:$E$9,2,FALSE),"Egyéb"))</f>
        <v/>
      </c>
    </row>
    <row r="102">
      <c r="A102" s="22" t="n"/>
      <c r="B102" s="23" t="n"/>
      <c r="C102" s="22" t="n"/>
      <c r="D102" s="22" t="n"/>
      <c r="E102" s="22" t="n"/>
      <c r="F102" s="22" t="n"/>
      <c r="G102" s="24" t="n"/>
      <c r="H102" s="25" t="n"/>
      <c r="I102" s="16">
        <f>IF($A102="","",IF(OR($E102="",$H102=""),"",IF($E102="Felhasználás",-$H102,$H102)))</f>
        <v/>
      </c>
      <c r="J102" s="16">
        <f>IF($A102="","",'Beállítások'!$B$5+SUM($I$5:I102))</f>
        <v/>
      </c>
      <c r="K102" s="28">
        <f>IF($A102="","",IFERROR(IF($E102="Megtakarítás",$H102/'Beállítások'!$B$6,0),0))</f>
        <v/>
      </c>
      <c r="L102" s="29">
        <f>IF($F102="","",IFERROR(VLOOKUP($F102,'Beállítások'!$D$4:$E$9,2,FALSE),"Egyéb"))</f>
        <v/>
      </c>
    </row>
    <row r="103">
      <c r="A103" s="22" t="n"/>
      <c r="B103" s="23" t="n"/>
      <c r="C103" s="22" t="n"/>
      <c r="D103" s="22" t="n"/>
      <c r="E103" s="22" t="n"/>
      <c r="F103" s="22" t="n"/>
      <c r="G103" s="24" t="n"/>
      <c r="H103" s="25" t="n"/>
      <c r="I103" s="19">
        <f>IF($A103="","",IF(OR($E103="",$H103=""),"",IF($E103="Felhasználás",-$H103,$H103)))</f>
        <v/>
      </c>
      <c r="J103" s="19">
        <f>IF($A103="","",'Beállítások'!$B$5+SUM($I$5:I103))</f>
        <v/>
      </c>
      <c r="K103" s="26">
        <f>IF($A103="","",IFERROR(IF($E103="Megtakarítás",$H103/'Beállítások'!$B$6,0),0))</f>
        <v/>
      </c>
      <c r="L103" s="27">
        <f>IF($F103="","",IFERROR(VLOOKUP($F103,'Beállítások'!$D$4:$E$9,2,FALSE),"Egyéb"))</f>
        <v/>
      </c>
    </row>
    <row r="104">
      <c r="A104" s="22" t="n"/>
      <c r="B104" s="23" t="n"/>
      <c r="C104" s="22" t="n"/>
      <c r="D104" s="22" t="n"/>
      <c r="E104" s="22" t="n"/>
      <c r="F104" s="22" t="n"/>
      <c r="G104" s="24" t="n"/>
      <c r="H104" s="25" t="n"/>
      <c r="I104" s="16">
        <f>IF($A104="","",IF(OR($E104="",$H104=""),"",IF($E104="Felhasználás",-$H104,$H104)))</f>
        <v/>
      </c>
      <c r="J104" s="16">
        <f>IF($A104="","",'Beállítások'!$B$5+SUM($I$5:I104))</f>
        <v/>
      </c>
      <c r="K104" s="28">
        <f>IF($A104="","",IFERROR(IF($E104="Megtakarítás",$H104/'Beállítások'!$B$6,0),0))</f>
        <v/>
      </c>
      <c r="L104" s="29">
        <f>IF($F104="","",IFERROR(VLOOKUP($F104,'Beállítások'!$D$4:$E$9,2,FALSE),"Egyéb"))</f>
        <v/>
      </c>
    </row>
  </sheetData>
  <autoFilter ref="A4:L104"/>
  <mergeCells count="2">
    <mergeCell ref="A1:L1"/>
    <mergeCell ref="A2:L2"/>
  </mergeCells>
  <conditionalFormatting sqref="I5:J104">
    <cfRule type="expression" priority="1" dxfId="1">
      <formula>$I5&lt;0</formula>
    </cfRule>
    <cfRule type="expression" priority="2" dxfId="0">
      <formula>$I5&gt;0</formula>
    </cfRule>
  </conditionalFormatting>
  <conditionalFormatting sqref="K5:K104">
    <cfRule type="expression" priority="3" dxfId="0">
      <formula>$K5&gt;=0.15</formula>
    </cfRule>
  </conditionalFormatting>
  <dataValidations count="2">
    <dataValidation sqref="E5:E104" showErrorMessage="1" showInputMessage="1" allowBlank="1" errorTitle="Érvénytelen tranzakciótípus" error="Válasszon a megadott tranzakciótípusok közül." promptTitle="Tranzakció típusa" prompt="Megtakarítás, felhasználás vagy korrekció választható." type="list">
      <formula1>"Megtakarítás,Felhasználás,Korrekció"</formula1>
    </dataValidation>
    <dataValidation sqref="F5:F104" showErrorMessage="1" showInputMessage="1" allowBlank="1" errorTitle="Érvénytelen kategória" error="Válasszon a Beállítások lapon szereplő kategóriák közül." promptTitle="Kategória" prompt="A kategóriacsoport automatikusan kitöltődik." type="list">
      <formula1>'Beállítások'!$D$4:$D$9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8" customWidth="1" min="3" max="3"/>
    <col width="24" customWidth="1" min="4" max="4"/>
    <col width="24" customWidth="1" min="5" max="5"/>
    <col width="4" customWidth="1" min="6" max="6"/>
  </cols>
  <sheetData>
    <row r="1" ht="28" customHeight="1">
      <c r="A1" s="1" t="inlineStr">
        <is>
          <t>Vésztartalék követő – Beállítások</t>
        </is>
      </c>
    </row>
    <row r="2">
      <c r="A2" s="2" t="inlineStr">
        <is>
          <t>A sárga mezők módosíthatók. A paraméterek minden számítás alapját képezik.</t>
        </is>
      </c>
    </row>
    <row r="3">
      <c r="A3" s="14" t="inlineStr">
        <is>
          <t>Fő paraméter</t>
        </is>
      </c>
      <c r="B3" s="14" t="inlineStr">
        <is>
          <t>Érték</t>
        </is>
      </c>
      <c r="C3" s="14" t="inlineStr">
        <is>
          <t>Leírás</t>
        </is>
      </c>
      <c r="D3" s="14" t="inlineStr">
        <is>
          <t>Kategória</t>
        </is>
      </c>
      <c r="E3" s="14" t="inlineStr">
        <is>
          <t>Kategóriacsoport</t>
        </is>
      </c>
    </row>
    <row r="4">
      <c r="A4" s="15" t="inlineStr">
        <is>
          <t>Cél-vésztartalék</t>
        </is>
      </c>
      <c r="B4" s="30" t="n">
        <v>2000000</v>
      </c>
      <c r="C4" s="31" t="inlineStr">
        <is>
          <t>A háztartás által elérni kívánt vésztartalék összege.</t>
        </is>
      </c>
      <c r="D4" s="15" t="inlineStr">
        <is>
          <t>Havi félretett összeg</t>
        </is>
      </c>
      <c r="E4" s="15" t="inlineStr">
        <is>
          <t>Megtakarítás</t>
        </is>
      </c>
    </row>
    <row r="5">
      <c r="A5" s="18" t="inlineStr">
        <is>
          <t>Kezdőegyenleg</t>
        </is>
      </c>
      <c r="B5" s="30" t="n">
        <v>300000</v>
      </c>
      <c r="C5" s="32" t="inlineStr">
        <is>
          <t>A nyilvántartás indulásakor rendelkezésre álló összeg.</t>
        </is>
      </c>
      <c r="D5" s="18" t="inlineStr">
        <is>
          <t>Gépjármű</t>
        </is>
      </c>
      <c r="E5" s="18" t="inlineStr">
        <is>
          <t>Közlekedés</t>
        </is>
      </c>
    </row>
    <row r="6">
      <c r="A6" s="15" t="inlineStr">
        <is>
          <t>Havi nettó jövedelem</t>
        </is>
      </c>
      <c r="B6" s="30" t="n">
        <v>650000</v>
      </c>
      <c r="C6" s="31" t="inlineStr">
        <is>
          <t>A havi megtakarítási arány számításának alapja.</t>
        </is>
      </c>
      <c r="D6" s="15" t="inlineStr">
        <is>
          <t>Egészségügy</t>
        </is>
      </c>
      <c r="E6" s="15" t="inlineStr">
        <is>
          <t>Egészség</t>
        </is>
      </c>
    </row>
    <row r="7">
      <c r="A7" s="18" t="inlineStr">
        <is>
          <t>Ajánlott havi megtakarítási arány</t>
        </is>
      </c>
      <c r="B7" s="33" t="n">
        <v>0.15</v>
      </c>
      <c r="C7" s="32" t="inlineStr">
        <is>
          <t>Saját cél szerint módosítható irányadó arány.</t>
        </is>
      </c>
      <c r="D7" s="18" t="inlineStr">
        <is>
          <t>Lakásjavítás</t>
        </is>
      </c>
      <c r="E7" s="18" t="inlineStr">
        <is>
          <t>Lakhatás</t>
        </is>
      </c>
    </row>
    <row r="8">
      <c r="A8" s="15" t="inlineStr">
        <is>
          <t>Vésztartalék célhónapok száma</t>
        </is>
      </c>
      <c r="B8" s="34" t="n">
        <v>6</v>
      </c>
      <c r="C8" s="31" t="inlineStr">
        <is>
          <t>A kívánt fedezeti időszak hónapokban.</t>
        </is>
      </c>
      <c r="D8" s="15" t="inlineStr">
        <is>
          <t>Munkanélküliség</t>
        </is>
      </c>
      <c r="E8" s="15" t="inlineStr">
        <is>
          <t>Jövedelempótlás</t>
        </is>
      </c>
    </row>
    <row r="9">
      <c r="A9" s="18" t="inlineStr">
        <is>
          <t>Ajánlott havi félretett összeg</t>
        </is>
      </c>
      <c r="B9" s="35">
        <f>IFERROR(B6*B7,0)</f>
        <v/>
      </c>
      <c r="C9" s="32" t="inlineStr">
        <is>
          <t>Számított érték a havi nettó jövedelem és az arány alapján.</t>
        </is>
      </c>
      <c r="D9" s="18" t="inlineStr">
        <is>
          <t>Egyéb</t>
        </is>
      </c>
      <c r="E9" s="18" t="inlineStr">
        <is>
          <t>Egyéb</t>
        </is>
      </c>
    </row>
    <row r="10"/>
    <row r="11">
      <c r="D11" s="36" t="inlineStr">
        <is>
          <t>Tranzakciótípusok</t>
        </is>
      </c>
    </row>
    <row r="12">
      <c r="D12" s="15" t="inlineStr">
        <is>
          <t>Megtakarítás</t>
        </is>
      </c>
    </row>
    <row r="13">
      <c r="D13" s="18" t="inlineStr">
        <is>
          <t>Felhasználás</t>
        </is>
      </c>
    </row>
    <row r="14">
      <c r="D14" s="15" t="inlineStr">
        <is>
          <t>Korrekció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56" customWidth="1" min="2" max="2"/>
    <col width="56" customWidth="1" min="3" max="3"/>
  </cols>
  <sheetData>
    <row r="1" ht="28" customHeight="1">
      <c r="A1" s="1" t="inlineStr">
        <is>
          <t>Útmutató a vésztartalék követő használatához</t>
        </is>
      </c>
    </row>
    <row r="2" ht="34" customHeight="1">
      <c r="A2" s="2" t="inlineStr">
        <is>
          <t>A munkafüzet háztartási vésztartalékának tervezésére, feltöltésére és felhasználásának átlátható nyomon követésére szolgál.</t>
        </is>
      </c>
    </row>
    <row r="3"/>
    <row r="4">
      <c r="A4" s="14" t="inlineStr">
        <is>
          <t>Munkalap</t>
        </is>
      </c>
      <c r="B4" s="14" t="inlineStr">
        <is>
          <t>Tartalom</t>
        </is>
      </c>
      <c r="C4" s="14" t="inlineStr">
        <is>
          <t>Gyakorlati használat</t>
        </is>
      </c>
    </row>
    <row r="5" ht="42" customHeight="1">
      <c r="A5" s="37" t="inlineStr">
        <is>
          <t>Áttekintés</t>
        </is>
      </c>
      <c r="B5" s="31" t="inlineStr">
        <is>
          <t>Fő mutatók, cél teljesülése, hiányzó összeg, havi összesítések és diagramok.</t>
        </is>
      </c>
      <c r="C5" s="31" t="inlineStr">
        <is>
          <t>Ellenőrizze a haladási státuszt és a becsült hátralévő hónapok számát.</t>
        </is>
      </c>
    </row>
    <row r="6" ht="42" customHeight="1">
      <c r="A6" s="38" t="inlineStr">
        <is>
          <t>Tranzakciók</t>
        </is>
      </c>
      <c r="B6" s="32" t="inlineStr">
        <is>
          <t>A vésztartalék feltöltései, felhasználásai és korrekciói, automatikus egyenleggel.</t>
        </is>
      </c>
      <c r="C6" s="32" t="inlineStr">
        <is>
          <t>Töltse ki a sárga A–H oszlopokat. Az I–L oszlopok képletekkel számolódnak.</t>
        </is>
      </c>
    </row>
    <row r="7" ht="42" customHeight="1">
      <c r="A7" s="37" t="inlineStr">
        <is>
          <t>Beállítások</t>
        </is>
      </c>
      <c r="B7" s="31" t="inlineStr">
        <is>
          <t>Célösszeg, kezdőegyenleg, havi nettó jövedelem, megtakarítási arány és kategóriák.</t>
        </is>
      </c>
      <c r="C7" s="31" t="inlineStr">
        <is>
          <t>A sárga paramétercellák saját helyzethez igazíthatók.</t>
        </is>
      </c>
    </row>
    <row r="8" ht="42" customHeight="1">
      <c r="A8" s="38" t="inlineStr">
        <is>
          <t>Tranzakció típusa</t>
        </is>
      </c>
      <c r="B8" s="32" t="inlineStr">
        <is>
          <t>Megtakarítás, Felhasználás vagy Korrekció.</t>
        </is>
      </c>
      <c r="C8" s="32" t="inlineStr">
        <is>
          <t>Felhasználás esetén az összeget pozitívan rögzítse; a rendszer automatikusan negatív előjellel kezeli.</t>
        </is>
      </c>
    </row>
    <row r="9" ht="42" customHeight="1">
      <c r="A9" s="37" t="inlineStr">
        <is>
          <t>Kategória</t>
        </is>
      </c>
      <c r="B9" s="31" t="inlineStr">
        <is>
          <t>Megtakarítási és felhasználási kategóriák kategóriacsoportokkal.</t>
        </is>
      </c>
      <c r="C9" s="31" t="inlineStr">
        <is>
          <t>A lenyíló lista a Beállítások lapon módosítható kategóriákból épül fel.</t>
        </is>
      </c>
    </row>
    <row r="10" ht="42" customHeight="1">
      <c r="A10" s="38" t="inlineStr">
        <is>
          <t>Diagramok</t>
        </is>
      </c>
      <c r="B10" s="32" t="inlineStr">
        <is>
          <t>Havi be- és kiáramlás, felhasználási kategóriák és egyenleg időbeli alakulása.</t>
        </is>
      </c>
      <c r="C10" s="32" t="inlineStr">
        <is>
          <t>A diagramok a Tranzakciók lap előkészített 100 soros tartományát veszik figyelembe.</t>
        </is>
      </c>
    </row>
    <row r="11"/>
    <row r="12"/>
    <row r="13" ht="48" customHeight="1">
      <c r="A13" s="36" t="inlineStr">
        <is>
          <t>Fontos</t>
        </is>
      </c>
      <c r="B13" s="39" t="inlineStr">
        <is>
          <t>A vésztartalék célösszegét és a megtakarítási arányt saját jövedelmi és kiadási helyzetéhez igazítsa.</t>
        </is>
      </c>
      <c r="C13" s="40" t="inlineStr">
        <is>
          <t>A felhasználások rendszeres rögzítése segíti a valós egyenleg és a cél elérésének követését.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2026-09-11T12:55:23Z</dcterms:created>
  <dcterms:modified xmlns:dcterms="http://purl.org/dc/terms/" xmlns:xsi="http://www.w3.org/2001/XMLSchema-instance" xsi:type="dcterms:W3CDTF">2026-09-11T12:55:23Z</dcterms:modified>
</cp:coreProperties>
</file>