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Útnyilvántartás" sheetId="1" state="visible" r:id="rId1"/>
    <sheet xmlns:r="http://schemas.openxmlformats.org/officeDocument/2006/relationships" name="Összesítő" sheetId="2" state="visible" r:id="rId2"/>
    <sheet xmlns:r="http://schemas.openxmlformats.org/officeDocument/2006/relationships" name="Útmutató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 &quot;km&quot;"/>
    <numFmt numFmtId="165" formatCode="# ##0 &quot;Ft&quot;"/>
    <numFmt numFmtId="166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</fonts>
  <fills count="10">
    <fill>
      <patternFill/>
    </fill>
    <fill>
      <patternFill patternType="gray125"/>
    </fill>
    <fill>
      <patternFill patternType="solid">
        <fgColor rgb="00134E4A"/>
      </patternFill>
    </fill>
    <fill>
      <patternFill patternType="solid">
        <fgColor rgb="001E293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CCFBF1"/>
      </patternFill>
    </fill>
    <fill>
      <patternFill patternType="solid">
        <fgColor rgb="00E2E8F0"/>
      </patternFill>
    </fill>
    <fill>
      <patternFill patternType="solid">
        <fgColor rgb="00FFFBEB"/>
      </patternFill>
    </fill>
    <fill>
      <patternFill patternType="solid">
        <fgColor rgb="000F766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4" fillId="6" borderId="1" applyAlignment="1" pivotButton="0" quotePrefix="0" xfId="0">
      <alignment horizontal="left" vertical="center" wrapText="1"/>
    </xf>
    <xf numFmtId="164" fontId="4" fillId="6" borderId="1" applyAlignment="1" pivotButton="0" quotePrefix="0" xfId="0">
      <alignment horizontal="center" vertical="center" wrapText="1"/>
    </xf>
    <xf numFmtId="165" fontId="4" fillId="6" borderId="1" applyAlignment="1" pivotButton="0" quotePrefix="0" xfId="0">
      <alignment horizontal="center" vertical="center" wrapText="1"/>
    </xf>
    <xf numFmtId="1" fontId="4" fillId="6" borderId="1" applyAlignment="1" pivotButton="0" quotePrefix="0" xfId="0">
      <alignment horizontal="center" vertical="center" wrapText="1"/>
    </xf>
    <xf numFmtId="166" fontId="4" fillId="6" borderId="1" applyAlignment="1" pivotButton="0" quotePrefix="0" xfId="0">
      <alignment horizontal="center" vertical="center" wrapText="1"/>
    </xf>
    <xf numFmtId="0" fontId="0" fillId="0" borderId="5" pivotButton="0" quotePrefix="0" xfId="0"/>
    <xf numFmtId="0" fontId="4" fillId="7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center" vertical="center" wrapText="1"/>
    </xf>
    <xf numFmtId="164" fontId="4" fillId="5" borderId="1" applyAlignment="1" pivotButton="0" quotePrefix="0" xfId="0">
      <alignment horizontal="center" vertical="center" wrapText="1"/>
    </xf>
    <xf numFmtId="1" fontId="4" fillId="4" borderId="1" applyAlignment="1" pivotButton="0" quotePrefix="0" xfId="0">
      <alignment horizontal="center" vertical="center" wrapText="1"/>
    </xf>
    <xf numFmtId="1" fontId="4" fillId="5" borderId="1" applyAlignment="1" pivotButton="0" quotePrefix="0" xfId="0">
      <alignment horizontal="center" vertical="center" wrapText="1"/>
    </xf>
    <xf numFmtId="166" fontId="4" fillId="4" borderId="1" applyAlignment="1" pivotButton="0" quotePrefix="0" xfId="0">
      <alignment horizontal="center" vertical="center" wrapText="1"/>
    </xf>
    <xf numFmtId="49" fontId="4" fillId="5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5" fillId="9" borderId="1" applyAlignment="1" pivotButton="0" quotePrefix="0" xfId="0">
      <alignment horizontal="center" vertical="center" wrapText="1"/>
    </xf>
    <xf numFmtId="1" fontId="3" fillId="4" borderId="1" applyAlignment="1" pivotButton="0" quotePrefix="0" xfId="0">
      <alignment horizontal="center" vertical="center" wrapText="1"/>
    </xf>
    <xf numFmtId="1" fontId="3" fillId="5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2">
    <dxf>
      <font>
        <name val="Calibri"/>
        <color rgb="00166534"/>
      </font>
      <fill>
        <patternFill patternType="solid">
          <fgColor rgb="00DCFCE7"/>
        </patternFill>
      </fill>
    </dxf>
    <dxf>
      <font>
        <name val="Calibri"/>
        <color rgb="00991B1B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Havi megtett km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'Összesítő'!B25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'Összesítő'!$A$26:$A$30</f>
            </numRef>
          </cat>
          <val>
            <numRef>
              <f>'Összesítő'!$B$26:$B$30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Hónap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km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Havi összes költség alakulása</a:t>
            </a:r>
          </a:p>
        </rich>
      </tx>
    </title>
    <plotArea>
      <lineChart>
        <grouping val="standard"/>
        <ser>
          <idx val="0"/>
          <order val="0"/>
          <tx>
            <strRef>
              <f>'Összesítő'!F25</f>
            </strRef>
          </tx>
          <spPr>
            <a:ln xmlns:a="http://schemas.openxmlformats.org/drawingml/2006/main" w="28575">
              <a:solidFill>
                <a:srgbClr val="DC262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'Összesítő'!$A$26:$A$30</f>
            </numRef>
          </cat>
          <val>
            <numRef>
              <f>'Összesítő'!$F$26:$F$30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Hónap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Céges vs. Magánut arány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'Összesítő'!B35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F766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'Összesítő'!$A$36:$A$37</f>
            </numRef>
          </cat>
          <val>
            <numRef>
              <f>'Összesítő'!$B$36:$B$37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18</row>
      <rowOff>0</rowOff>
    </from>
    <ext cx="648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3</col>
      <colOff>0</colOff>
      <row>34</row>
      <rowOff>0</rowOff>
    </from>
    <ext cx="504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6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16" customWidth="1" min="9" max="9"/>
    <col width="16" customWidth="1" min="10" max="10"/>
    <col width="12" customWidth="1" min="11" max="11"/>
    <col width="14" customWidth="1" min="12" max="12"/>
    <col width="18" customWidth="1" min="13" max="13"/>
    <col width="18" customWidth="1" min="14" max="14"/>
    <col width="14" customWidth="1" min="15" max="15"/>
    <col width="16" customWidth="1" min="16" max="16"/>
    <col width="12" customWidth="1" min="17" max="17"/>
    <col width="18" customWidth="1" min="18" max="18"/>
    <col width="22" customWidth="1" min="19" max="19"/>
  </cols>
  <sheetData>
    <row r="1" ht="36" customHeight="1">
      <c r="A1" s="1" t="inlineStr">
        <is>
          <t>ÚTNYILVÁNTARTÁS – 2026</t>
        </is>
      </c>
    </row>
    <row r="2" ht="42" customHeight="1">
      <c r="A2" s="2" t="inlineStr">
        <is>
          <t>Dátum</t>
        </is>
      </c>
      <c r="B2" s="2" t="inlineStr">
        <is>
          <t>Rendszám</t>
        </is>
      </c>
      <c r="C2" s="2" t="inlineStr">
        <is>
          <t>Jármű típusa</t>
        </is>
      </c>
      <c r="D2" s="2" t="inlineStr">
        <is>
          <t>Felhasználó neve</t>
        </is>
      </c>
      <c r="E2" s="2" t="inlineStr">
        <is>
          <t>Cégforma</t>
        </is>
      </c>
      <c r="F2" s="2" t="inlineStr">
        <is>
          <t>Indulási hely</t>
        </is>
      </c>
      <c r="G2" s="2" t="inlineStr">
        <is>
          <t>Érkezési hely</t>
        </is>
      </c>
      <c r="H2" s="2" t="inlineStr">
        <is>
          <t>Útvonal célja</t>
        </is>
      </c>
      <c r="I2" s="2" t="inlineStr">
        <is>
          <t>Km-óra induláskor</t>
        </is>
      </c>
      <c r="J2" s="2" t="inlineStr">
        <is>
          <t>Km-óra érkezéskor</t>
        </is>
      </c>
      <c r="K2" s="2" t="inlineStr">
        <is>
          <t>Megtett km</t>
        </is>
      </c>
      <c r="L2" s="2" t="inlineStr">
        <is>
          <t>Üzemanyag típusa</t>
        </is>
      </c>
      <c r="M2" s="2" t="inlineStr">
        <is>
          <t>Üzemanyag ktg (Ft)</t>
        </is>
      </c>
      <c r="N2" s="2" t="inlineStr">
        <is>
          <t>Útdíj/Parkolás (Ft)</t>
        </is>
      </c>
      <c r="O2" s="2" t="inlineStr">
        <is>
          <t>Egyéb ktg (Ft)</t>
        </is>
      </c>
      <c r="P2" s="2" t="inlineStr">
        <is>
          <t>Összes ktg (Ft)</t>
        </is>
      </c>
      <c r="Q2" s="2" t="inlineStr">
        <is>
          <t>Céges út?</t>
        </is>
      </c>
      <c r="R2" s="2" t="inlineStr">
        <is>
          <t>Költségelszámolható?</t>
        </is>
      </c>
      <c r="S2" s="2" t="inlineStr">
        <is>
          <t>Megjegyzés</t>
        </is>
      </c>
    </row>
    <row r="3" ht="20" customHeight="1">
      <c r="A3" s="3" t="inlineStr">
        <is>
          <t>2026.01.08.</t>
        </is>
      </c>
      <c r="B3" s="4" t="inlineStr">
        <is>
          <t>ABC-123</t>
        </is>
      </c>
      <c r="C3" s="4" t="inlineStr">
        <is>
          <t>Volkswagen Passat</t>
        </is>
      </c>
      <c r="D3" s="4" t="inlineStr">
        <is>
          <t>Nagy Péter</t>
        </is>
      </c>
      <c r="E3" s="4" t="inlineStr">
        <is>
          <t>Kft.</t>
        </is>
      </c>
      <c r="F3" s="4" t="inlineStr">
        <is>
          <t>Budapest</t>
        </is>
      </c>
      <c r="G3" s="4" t="inlineStr">
        <is>
          <t>Debrecen</t>
        </is>
      </c>
      <c r="H3" s="4" t="inlineStr">
        <is>
          <t>Üzleti tárgyalás</t>
        </is>
      </c>
      <c r="I3" s="5" t="n">
        <v>187450</v>
      </c>
      <c r="J3" s="5" t="n">
        <v>187574</v>
      </c>
      <c r="K3" s="5">
        <f>J3-I3</f>
        <v/>
      </c>
      <c r="L3" s="4" t="inlineStr">
        <is>
          <t>Benzin</t>
        </is>
      </c>
      <c r="M3" s="6" t="n">
        <v>8680</v>
      </c>
      <c r="N3" s="6" t="n">
        <v>4200</v>
      </c>
      <c r="O3" s="6" t="n">
        <v>0</v>
      </c>
      <c r="P3" s="6">
        <f>M3+N3+O3</f>
        <v/>
      </c>
      <c r="Q3" s="4" t="inlineStr">
        <is>
          <t>Igen</t>
        </is>
      </c>
      <c r="R3" s="4" t="inlineStr">
        <is>
          <t>Igen</t>
        </is>
      </c>
      <c r="S3" s="4" t="inlineStr"/>
    </row>
    <row r="4" ht="20" customHeight="1">
      <c r="A4" s="7" t="inlineStr">
        <is>
          <t>2026.01.14.</t>
        </is>
      </c>
      <c r="B4" s="8" t="inlineStr">
        <is>
          <t>SZE-456</t>
        </is>
      </c>
      <c r="C4" s="8" t="inlineStr">
        <is>
          <t>Ford Transit</t>
        </is>
      </c>
      <c r="D4" s="8" t="inlineStr">
        <is>
          <t>Kovács Anna</t>
        </is>
      </c>
      <c r="E4" s="8" t="inlineStr">
        <is>
          <t>egyéni vállalkozó</t>
        </is>
      </c>
      <c r="F4" s="8" t="inlineStr">
        <is>
          <t>Szeged</t>
        </is>
      </c>
      <c r="G4" s="8" t="inlineStr">
        <is>
          <t>Kecskemét</t>
        </is>
      </c>
      <c r="H4" s="8" t="inlineStr">
        <is>
          <t>Ügyféllátogatás</t>
        </is>
      </c>
      <c r="I4" s="9" t="n">
        <v>54210</v>
      </c>
      <c r="J4" s="9" t="n">
        <v>54296</v>
      </c>
      <c r="K4" s="9">
        <f>J4-I4</f>
        <v/>
      </c>
      <c r="L4" s="8" t="inlineStr">
        <is>
          <t>Diesel</t>
        </is>
      </c>
      <c r="M4" s="10" t="n">
        <v>6020</v>
      </c>
      <c r="N4" s="10" t="n">
        <v>1500</v>
      </c>
      <c r="O4" s="10" t="n">
        <v>500</v>
      </c>
      <c r="P4" s="10">
        <f>M4+N4+O4</f>
        <v/>
      </c>
      <c r="Q4" s="8" t="inlineStr">
        <is>
          <t>Igen</t>
        </is>
      </c>
      <c r="R4" s="8" t="inlineStr">
        <is>
          <t>Igen</t>
        </is>
      </c>
      <c r="S4" s="8" t="inlineStr"/>
    </row>
    <row r="5" ht="20" customHeight="1">
      <c r="A5" s="3" t="inlineStr">
        <is>
          <t>2026.02.03.</t>
        </is>
      </c>
      <c r="B5" s="4" t="inlineStr">
        <is>
          <t>MKC-789</t>
        </is>
      </c>
      <c r="C5" s="4" t="inlineStr">
        <is>
          <t>Toyota Corolla</t>
        </is>
      </c>
      <c r="D5" s="4" t="inlineStr">
        <is>
          <t>Szabó Gábor</t>
        </is>
      </c>
      <c r="E5" s="4" t="inlineStr">
        <is>
          <t>Bt.</t>
        </is>
      </c>
      <c r="F5" s="4" t="inlineStr">
        <is>
          <t>Miskolc</t>
        </is>
      </c>
      <c r="G5" s="4" t="inlineStr">
        <is>
          <t>Budapest</t>
        </is>
      </c>
      <c r="H5" s="4" t="inlineStr">
        <is>
          <t>Beszállítói egyeztetés</t>
        </is>
      </c>
      <c r="I5" s="5" t="n">
        <v>32100</v>
      </c>
      <c r="J5" s="5" t="n">
        <v>32280</v>
      </c>
      <c r="K5" s="5">
        <f>J5-I5</f>
        <v/>
      </c>
      <c r="L5" s="4" t="inlineStr">
        <is>
          <t>Diesel</t>
        </is>
      </c>
      <c r="M5" s="6" t="n">
        <v>12600</v>
      </c>
      <c r="N5" s="6" t="n">
        <v>7800</v>
      </c>
      <c r="O5" s="6" t="n">
        <v>0</v>
      </c>
      <c r="P5" s="6">
        <f>M5+N5+O5</f>
        <v/>
      </c>
      <c r="Q5" s="4" t="inlineStr">
        <is>
          <t>Igen</t>
        </is>
      </c>
      <c r="R5" s="4" t="inlineStr">
        <is>
          <t>Igen</t>
        </is>
      </c>
      <c r="S5" s="4" t="inlineStr">
        <is>
          <t>Autópálya M3</t>
        </is>
      </c>
    </row>
    <row r="6" ht="20" customHeight="1">
      <c r="A6" s="7" t="inlineStr">
        <is>
          <t>2026.02.18.</t>
        </is>
      </c>
      <c r="B6" s="8" t="inlineStr">
        <is>
          <t>GYR-321</t>
        </is>
      </c>
      <c r="C6" s="8" t="inlineStr">
        <is>
          <t>Škoda Octavia</t>
        </is>
      </c>
      <c r="D6" s="8" t="inlineStr">
        <is>
          <t>Tóth Erzsébet</t>
        </is>
      </c>
      <c r="E6" s="8" t="inlineStr">
        <is>
          <t>Kft.</t>
        </is>
      </c>
      <c r="F6" s="8" t="inlineStr">
        <is>
          <t>Győr</t>
        </is>
      </c>
      <c r="G6" s="8" t="inlineStr">
        <is>
          <t>Székesfehérvár</t>
        </is>
      </c>
      <c r="H6" s="8" t="inlineStr">
        <is>
          <t>Telephelyi ellenőrzés</t>
        </is>
      </c>
      <c r="I6" s="9" t="n">
        <v>98760</v>
      </c>
      <c r="J6" s="9" t="n">
        <v>98856</v>
      </c>
      <c r="K6" s="9">
        <f>J6-I6</f>
        <v/>
      </c>
      <c r="L6" s="8" t="inlineStr">
        <is>
          <t>Benzin</t>
        </is>
      </c>
      <c r="M6" s="10" t="n">
        <v>6720</v>
      </c>
      <c r="N6" s="10" t="n">
        <v>2400</v>
      </c>
      <c r="O6" s="10" t="n">
        <v>1200</v>
      </c>
      <c r="P6" s="10">
        <f>M6+N6+O6</f>
        <v/>
      </c>
      <c r="Q6" s="8" t="inlineStr">
        <is>
          <t>Igen</t>
        </is>
      </c>
      <c r="R6" s="8" t="inlineStr">
        <is>
          <t>Igen</t>
        </is>
      </c>
      <c r="S6" s="8" t="inlineStr"/>
    </row>
    <row r="7" ht="20" customHeight="1">
      <c r="A7" s="3" t="inlineStr">
        <is>
          <t>2026.03.05.</t>
        </is>
      </c>
      <c r="B7" s="4" t="inlineStr">
        <is>
          <t>PCS-654</t>
        </is>
      </c>
      <c r="C7" s="4" t="inlineStr">
        <is>
          <t>Renault Kangoo</t>
        </is>
      </c>
      <c r="D7" s="4" t="inlineStr">
        <is>
          <t>Horváth Zoltán</t>
        </is>
      </c>
      <c r="E7" s="4" t="inlineStr">
        <is>
          <t>egyéni vállalkozó</t>
        </is>
      </c>
      <c r="F7" s="4" t="inlineStr">
        <is>
          <t>Pécs</t>
        </is>
      </c>
      <c r="G7" s="4" t="inlineStr">
        <is>
          <t>Szombathely</t>
        </is>
      </c>
      <c r="H7" s="4" t="inlineStr">
        <is>
          <t>Anyagbeszerzés</t>
        </is>
      </c>
      <c r="I7" s="5" t="n">
        <v>12450</v>
      </c>
      <c r="J7" s="5" t="n">
        <v>12662</v>
      </c>
      <c r="K7" s="5">
        <f>J7-I7</f>
        <v/>
      </c>
      <c r="L7" s="4" t="inlineStr">
        <is>
          <t>Diesel</t>
        </is>
      </c>
      <c r="M7" s="6" t="n">
        <v>14840</v>
      </c>
      <c r="N7" s="6" t="n">
        <v>3600</v>
      </c>
      <c r="O7" s="6" t="n">
        <v>2500</v>
      </c>
      <c r="P7" s="6">
        <f>M7+N7+O7</f>
        <v/>
      </c>
      <c r="Q7" s="4" t="inlineStr">
        <is>
          <t>Igen</t>
        </is>
      </c>
      <c r="R7" s="4" t="inlineStr">
        <is>
          <t>Igen</t>
        </is>
      </c>
      <c r="S7" s="4" t="inlineStr"/>
    </row>
    <row r="8" ht="20" customHeight="1">
      <c r="A8" s="7" t="inlineStr">
        <is>
          <t>2026.03.21.</t>
        </is>
      </c>
      <c r="B8" s="8" t="inlineStr">
        <is>
          <t>BPM-987</t>
        </is>
      </c>
      <c r="C8" s="8" t="inlineStr">
        <is>
          <t>BMW 3-as</t>
        </is>
      </c>
      <c r="D8" s="8" t="inlineStr">
        <is>
          <t>Kiss Mária</t>
        </is>
      </c>
      <c r="E8" s="8" t="inlineStr">
        <is>
          <t>Bt.</t>
        </is>
      </c>
      <c r="F8" s="8" t="inlineStr">
        <is>
          <t>Budapest</t>
        </is>
      </c>
      <c r="G8" s="8" t="inlineStr">
        <is>
          <t>Nyíregyháza</t>
        </is>
      </c>
      <c r="H8" s="8" t="inlineStr">
        <is>
          <t>Projektmegbeszélés</t>
        </is>
      </c>
      <c r="I8" s="9" t="n">
        <v>205300</v>
      </c>
      <c r="J8" s="9" t="n">
        <v>205539</v>
      </c>
      <c r="K8" s="9">
        <f>J8-I8</f>
        <v/>
      </c>
      <c r="L8" s="8" t="inlineStr">
        <is>
          <t>Benzin</t>
        </is>
      </c>
      <c r="M8" s="10" t="n">
        <v>16730</v>
      </c>
      <c r="N8" s="10" t="n">
        <v>8500</v>
      </c>
      <c r="O8" s="10" t="n">
        <v>0</v>
      </c>
      <c r="P8" s="10">
        <f>M8+N8+O8</f>
        <v/>
      </c>
      <c r="Q8" s="8" t="inlineStr">
        <is>
          <t>Igen</t>
        </is>
      </c>
      <c r="R8" s="8" t="inlineStr">
        <is>
          <t>Igen</t>
        </is>
      </c>
      <c r="S8" s="8" t="inlineStr">
        <is>
          <t>M3 autópálya</t>
        </is>
      </c>
    </row>
    <row r="9" ht="20" customHeight="1">
      <c r="A9" s="3" t="inlineStr">
        <is>
          <t>2026.04.11.</t>
        </is>
      </c>
      <c r="B9" s="4" t="inlineStr">
        <is>
          <t>DEB-111</t>
        </is>
      </c>
      <c r="C9" s="4" t="inlineStr">
        <is>
          <t>Volkswagen Caddy</t>
        </is>
      </c>
      <c r="D9" s="4" t="inlineStr">
        <is>
          <t>Varga István</t>
        </is>
      </c>
      <c r="E9" s="4" t="inlineStr">
        <is>
          <t>Kft.</t>
        </is>
      </c>
      <c r="F9" s="4" t="inlineStr">
        <is>
          <t>Debrecen</t>
        </is>
      </c>
      <c r="G9" s="4" t="inlineStr">
        <is>
          <t>Miskolc</t>
        </is>
      </c>
      <c r="H9" s="4" t="inlineStr">
        <is>
          <t>Helyszíni munka</t>
        </is>
      </c>
      <c r="I9" s="5" t="n">
        <v>67890</v>
      </c>
      <c r="J9" s="5" t="n">
        <v>68044</v>
      </c>
      <c r="K9" s="5">
        <f>J9-I9</f>
        <v/>
      </c>
      <c r="L9" s="4" t="inlineStr">
        <is>
          <t>Diesel</t>
        </is>
      </c>
      <c r="M9" s="6" t="n">
        <v>10780</v>
      </c>
      <c r="N9" s="6" t="n">
        <v>2100</v>
      </c>
      <c r="O9" s="6" t="n">
        <v>3500</v>
      </c>
      <c r="P9" s="6">
        <f>M9+N9+O9</f>
        <v/>
      </c>
      <c r="Q9" s="4" t="inlineStr">
        <is>
          <t>Igen</t>
        </is>
      </c>
      <c r="R9" s="4" t="inlineStr">
        <is>
          <t>Igen</t>
        </is>
      </c>
      <c r="S9" s="4" t="inlineStr">
        <is>
          <t>Szervizcsomag</t>
        </is>
      </c>
    </row>
    <row r="10" ht="20" customHeight="1">
      <c r="A10" s="7" t="inlineStr">
        <is>
          <t>2026.04.26.</t>
        </is>
      </c>
      <c r="B10" s="8" t="inlineStr">
        <is>
          <t>SZE-222</t>
        </is>
      </c>
      <c r="C10" s="8" t="inlineStr">
        <is>
          <t>Ford Focus</t>
        </is>
      </c>
      <c r="D10" s="8" t="inlineStr">
        <is>
          <t>Németh Judit</t>
        </is>
      </c>
      <c r="E10" s="8" t="inlineStr">
        <is>
          <t>egyéni vállalkozó</t>
        </is>
      </c>
      <c r="F10" s="8" t="inlineStr">
        <is>
          <t>Szeged</t>
        </is>
      </c>
      <c r="G10" s="8" t="inlineStr">
        <is>
          <t>Budapest</t>
        </is>
      </c>
      <c r="H10" s="8" t="inlineStr">
        <is>
          <t>NAV-egyeztetés</t>
        </is>
      </c>
      <c r="I10" s="9" t="n">
        <v>145600</v>
      </c>
      <c r="J10" s="9" t="n">
        <v>145774</v>
      </c>
      <c r="K10" s="9">
        <f>J10-I10</f>
        <v/>
      </c>
      <c r="L10" s="8" t="inlineStr">
        <is>
          <t>Benzin</t>
        </is>
      </c>
      <c r="M10" s="10" t="n">
        <v>12180</v>
      </c>
      <c r="N10" s="10" t="n">
        <v>6300</v>
      </c>
      <c r="O10" s="10" t="n">
        <v>0</v>
      </c>
      <c r="P10" s="10">
        <f>M10+N10+O10</f>
        <v/>
      </c>
      <c r="Q10" s="8" t="inlineStr">
        <is>
          <t>Igen</t>
        </is>
      </c>
      <c r="R10" s="8" t="inlineStr">
        <is>
          <t>Igen</t>
        </is>
      </c>
      <c r="S10" s="8" t="inlineStr">
        <is>
          <t>M5 autópálya</t>
        </is>
      </c>
    </row>
    <row r="11" ht="20" customHeight="1">
      <c r="A11" s="3" t="inlineStr">
        <is>
          <t>2026.05.07.</t>
        </is>
      </c>
      <c r="B11" s="4" t="inlineStr">
        <is>
          <t>KEC-333</t>
        </is>
      </c>
      <c r="C11" s="4" t="inlineStr">
        <is>
          <t>Opel Astra</t>
        </is>
      </c>
      <c r="D11" s="4" t="inlineStr">
        <is>
          <t>Farkas Tamás</t>
        </is>
      </c>
      <c r="E11" s="4" t="inlineStr">
        <is>
          <t>Bt.</t>
        </is>
      </c>
      <c r="F11" s="4" t="inlineStr">
        <is>
          <t>Kecskemét</t>
        </is>
      </c>
      <c r="G11" s="4" t="inlineStr">
        <is>
          <t>Győr</t>
        </is>
      </c>
      <c r="H11" s="4" t="inlineStr">
        <is>
          <t>Partnerlátogatás</t>
        </is>
      </c>
      <c r="I11" s="5" t="n">
        <v>23410</v>
      </c>
      <c r="J11" s="5" t="n">
        <v>23572</v>
      </c>
      <c r="K11" s="5">
        <f>J11-I11</f>
        <v/>
      </c>
      <c r="L11" s="4" t="inlineStr">
        <is>
          <t>Benzin</t>
        </is>
      </c>
      <c r="M11" s="6" t="n">
        <v>11340</v>
      </c>
      <c r="N11" s="6" t="n">
        <v>4800</v>
      </c>
      <c r="O11" s="6" t="n">
        <v>800</v>
      </c>
      <c r="P11" s="6">
        <f>M11+N11+O11</f>
        <v/>
      </c>
      <c r="Q11" s="4" t="inlineStr">
        <is>
          <t>Nem</t>
        </is>
      </c>
      <c r="R11" s="4" t="inlineStr">
        <is>
          <t>Nem</t>
        </is>
      </c>
      <c r="S11" s="4" t="inlineStr">
        <is>
          <t>Magáncélú kitérő</t>
        </is>
      </c>
    </row>
    <row r="12" ht="20" customHeight="1">
      <c r="A12" s="7" t="inlineStr">
        <is>
          <t>2026.05.19.</t>
        </is>
      </c>
      <c r="B12" s="8" t="inlineStr">
        <is>
          <t>SFV-444</t>
        </is>
      </c>
      <c r="C12" s="8" t="inlineStr">
        <is>
          <t>Suzuki Vitara</t>
        </is>
      </c>
      <c r="D12" s="8" t="inlineStr">
        <is>
          <t>Balogh Éva</t>
        </is>
      </c>
      <c r="E12" s="8" t="inlineStr">
        <is>
          <t>Kft.</t>
        </is>
      </c>
      <c r="F12" s="8" t="inlineStr">
        <is>
          <t>Székesfehérvár</t>
        </is>
      </c>
      <c r="G12" s="8" t="inlineStr">
        <is>
          <t>Pécs</t>
        </is>
      </c>
      <c r="H12" s="8" t="inlineStr">
        <is>
          <t>Értékesítési körút</t>
        </is>
      </c>
      <c r="I12" s="9" t="n">
        <v>77120</v>
      </c>
      <c r="J12" s="9" t="n">
        <v>77310</v>
      </c>
      <c r="K12" s="9">
        <f>J12-I12</f>
        <v/>
      </c>
      <c r="L12" s="8" t="inlineStr">
        <is>
          <t>Benzin</t>
        </is>
      </c>
      <c r="M12" s="10" t="n">
        <v>13300</v>
      </c>
      <c r="N12" s="10" t="n">
        <v>5200</v>
      </c>
      <c r="O12" s="10" t="n">
        <v>1500</v>
      </c>
      <c r="P12" s="10">
        <f>M12+N12+O12</f>
        <v/>
      </c>
      <c r="Q12" s="8" t="inlineStr">
        <is>
          <t>Igen</t>
        </is>
      </c>
      <c r="R12" s="8" t="inlineStr">
        <is>
          <t>Igen</t>
        </is>
      </c>
      <c r="S12" s="8" t="inlineStr"/>
    </row>
    <row r="13"/>
    <row r="14">
      <c r="A14" s="2" t="inlineStr">
        <is>
          <t>ÖSSZESÍTÉS</t>
        </is>
      </c>
      <c r="B14" s="11" t="n"/>
      <c r="C14" s="12" t="inlineStr">
        <is>
          <t>Összes megtett km:</t>
        </is>
      </c>
      <c r="D14" s="13">
        <f>SUM(K3:K12)</f>
        <v/>
      </c>
      <c r="E14" s="12" t="inlineStr">
        <is>
          <t>Átlagos km/út:</t>
        </is>
      </c>
      <c r="F14" s="13">
        <f>IFERROR(AVERAGE(K3:K12),0)</f>
        <v/>
      </c>
      <c r="G14" s="12" t="inlineStr">
        <is>
          <t>Összes üzemanyag:</t>
        </is>
      </c>
      <c r="H14" s="14">
        <f>SUM(M3:M12)</f>
        <v/>
      </c>
      <c r="I14" s="12" t="inlineStr">
        <is>
          <t>Összes útdíj/parkolás:</t>
        </is>
      </c>
      <c r="J14" s="14">
        <f>SUM(N3:N12)</f>
        <v/>
      </c>
      <c r="K14" s="12" t="inlineStr">
        <is>
          <t>Összes egyéb ktg:</t>
        </is>
      </c>
      <c r="L14" s="14">
        <f>SUM(O3:O12)</f>
        <v/>
      </c>
      <c r="M14" s="12" t="inlineStr">
        <is>
          <t>Összes költség:</t>
        </is>
      </c>
      <c r="N14" s="14">
        <f>SUM(P3:P12)</f>
        <v/>
      </c>
      <c r="O14" s="12" t="inlineStr">
        <is>
          <t>Céges utak száma:</t>
        </is>
      </c>
      <c r="P14" s="15">
        <f>COUNTIF(Q3:Q12,"Igen")</f>
        <v/>
      </c>
      <c r="Q14" s="12" t="inlineStr">
        <is>
          <t>Céges arány %:</t>
        </is>
      </c>
      <c r="R14" s="16">
        <f>IFERROR(COUNTIF(Q3:Q12,"Igen")/COUNTA(Q3:Q12),0)</f>
        <v/>
      </c>
    </row>
  </sheetData>
  <mergeCells count="2">
    <mergeCell ref="A1:S1"/>
    <mergeCell ref="A14:B14"/>
  </mergeCells>
  <conditionalFormatting sqref="Q3:Q12">
    <cfRule type="expression" priority="1" dxfId="0" stopIfTrue="1">
      <formula>Q3="Igen"</formula>
    </cfRule>
    <cfRule type="expression" priority="2" dxfId="1" stopIfTrue="1">
      <formula>Q3="Nem"</formula>
    </cfRule>
  </conditionalFormatting>
  <conditionalFormatting sqref="R3:R12">
    <cfRule type="expression" priority="3" dxfId="0" stopIfTrue="1">
      <formula>R3="Igen"</formula>
    </cfRule>
    <cfRule type="expression" priority="4" dxfId="1" stopIfTrue="1">
      <formula>R3="Nem"</formula>
    </cfRule>
  </conditionalFormatting>
  <dataValidations count="4">
    <dataValidation sqref="E3:E102" showErrorMessage="1" showInputMessage="1" allowBlank="1" type="list">
      <formula1>"Kft.,Bt.,egyéni vállalkozó"</formula1>
    </dataValidation>
    <dataValidation sqref="Q3:Q102" showErrorMessage="1" showInputMessage="1" allowBlank="1" type="list">
      <formula1>"Igen,Nem"</formula1>
    </dataValidation>
    <dataValidation sqref="R3:R102" showErrorMessage="1" showInputMessage="1" allowBlank="1" type="list">
      <formula1>"Igen,Nem"</formula1>
    </dataValidation>
    <dataValidation sqref="L3:L102" showErrorMessage="1" showInputMessage="1" allowBlank="1" type="list">
      <formula1>"Benzin,Diesel,Elektromos,Hibrid,LPG"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7"/>
  <sheetViews>
    <sheetView workbookViewId="0">
      <selection activeCell="A1" sqref="A1"/>
    </sheetView>
  </sheetViews>
  <sheetFormatPr baseColWidth="8" defaultRowHeight="15"/>
  <cols>
    <col width="24" customWidth="1" min="1" max="1"/>
    <col width="22" customWidth="1" min="2" max="2"/>
    <col width="22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</cols>
  <sheetData>
    <row r="1" ht="36" customHeight="1">
      <c r="A1" s="1" t="inlineStr">
        <is>
          <t>ÚTNYILVÁNTARTÁS – ÖSSZESÍTŐ DASHBOARD – 2026</t>
        </is>
      </c>
    </row>
    <row r="2"/>
    <row r="3" ht="28" customHeight="1">
      <c r="A3" s="2" t="inlineStr">
        <is>
          <t>KULCSMUTATÓK</t>
        </is>
      </c>
      <c r="B3" s="17" t="n"/>
      <c r="C3" s="17" t="n"/>
      <c r="D3" s="11" t="n"/>
    </row>
    <row r="4" ht="22" customHeight="1">
      <c r="A4" s="18" t="inlineStr">
        <is>
          <t>Teljes megtett km</t>
        </is>
      </c>
      <c r="B4" s="19">
        <f>SUM(Útnyilvántartás!K3:K12)</f>
        <v/>
      </c>
    </row>
    <row r="5" ht="22" customHeight="1">
      <c r="A5" s="18" t="inlineStr">
        <is>
          <t>Teljes összes költség</t>
        </is>
      </c>
      <c r="B5" s="20">
        <f>SUM(Útnyilvántartás!P3:P12)</f>
        <v/>
      </c>
    </row>
    <row r="6" ht="22" customHeight="1">
      <c r="A6" s="18" t="inlineStr">
        <is>
          <t>Átlagos km / út</t>
        </is>
      </c>
      <c r="B6" s="19">
        <f>IFERROR(AVERAGE(Útnyilvántartás!K3:K12),0)</f>
        <v/>
      </c>
    </row>
    <row r="7" ht="22" customHeight="1">
      <c r="A7" s="18" t="inlineStr">
        <is>
          <t>Legtöbb km (egy út)</t>
        </is>
      </c>
      <c r="B7" s="21">
        <f>MAX(Útnyilvántartás!K3:K12)</f>
        <v/>
      </c>
    </row>
    <row r="8" ht="22" customHeight="1">
      <c r="A8" s="18" t="inlineStr">
        <is>
          <t>Céges utak száma</t>
        </is>
      </c>
      <c r="B8" s="22">
        <f>COUNTIF(Útnyilvántartás!Q3:Q12,"Igen")</f>
        <v/>
      </c>
    </row>
    <row r="9" ht="22" customHeight="1">
      <c r="A9" s="18" t="inlineStr">
        <is>
          <t>Magánutak száma</t>
        </is>
      </c>
      <c r="B9" s="23">
        <f>COUNTIF(Útnyilvántartás!Q3:Q12,"Nem")</f>
        <v/>
      </c>
    </row>
    <row r="10" ht="22" customHeight="1">
      <c r="A10" s="18" t="inlineStr">
        <is>
          <t>Céges arány %</t>
        </is>
      </c>
      <c r="B10" s="24">
        <f>IFERROR(COUNTIF(Útnyilvántartás!Q3:Q12,"Igen")/COUNTA(Útnyilvántartás!Q3:Q12),0)</f>
        <v/>
      </c>
    </row>
    <row r="11" ht="22" customHeight="1">
      <c r="A11" s="18" t="inlineStr">
        <is>
          <t>Minősítés</t>
        </is>
      </c>
      <c r="B11" s="25">
        <f>IF(IFERROR(COUNTIF(Útnyilvántartás!Q3:Q12,"Igen")/COUNTA(Útnyilvántartás!Q3:Q12),0)&gt;=0.8,"Megfelelő ✓","Ellenőrzés szükséges !")</f>
        <v/>
      </c>
    </row>
    <row r="12" ht="22" customHeight="1">
      <c r="A12" s="18" t="inlineStr">
        <is>
          <t>Legnagyobb ktg (út)</t>
        </is>
      </c>
      <c r="B12" s="26">
        <f>MAX(Útnyilvántartás!P3:P12)</f>
        <v/>
      </c>
    </row>
    <row r="13" ht="22" customHeight="1">
      <c r="A13" s="18" t="inlineStr">
        <is>
          <t>Összes üzemanyag</t>
        </is>
      </c>
      <c r="B13" s="20">
        <f>SUM(Útnyilvántartás!M3:M12)</f>
        <v/>
      </c>
    </row>
    <row r="14" ht="22" customHeight="1">
      <c r="A14" s="18" t="inlineStr">
        <is>
          <t>Összes útdíj/parkolás</t>
        </is>
      </c>
      <c r="B14" s="26">
        <f>SUM(Útnyilvántartás!N3:N12)</f>
        <v/>
      </c>
    </row>
    <row r="15" ht="22" customHeight="1">
      <c r="A15" s="18" t="inlineStr">
        <is>
          <t>Összes egyéb ktg</t>
        </is>
      </c>
      <c r="B15" s="20">
        <f>SUM(Útnyilvántartás!O3:O12)</f>
        <v/>
      </c>
    </row>
    <row r="16"/>
    <row r="17"/>
    <row r="18" ht="26" customHeight="1">
      <c r="A18" s="2" t="inlineStr">
        <is>
          <t>JÁRMŰ KERESÉS RENDSZÁM ALAPJÁN</t>
        </is>
      </c>
      <c r="B18" s="17" t="n"/>
      <c r="C18" s="17" t="n"/>
      <c r="D18" s="11" t="n"/>
    </row>
    <row r="19">
      <c r="A19" s="18" t="inlineStr">
        <is>
          <t>Keresett rendszám:</t>
        </is>
      </c>
      <c r="B19" s="27" t="inlineStr">
        <is>
          <t>ABC-123</t>
        </is>
      </c>
    </row>
    <row r="20">
      <c r="A20" s="18" t="inlineStr">
        <is>
          <t>Jármű típusa:</t>
        </is>
      </c>
      <c r="B20" s="28">
        <f>IFERROR(VLOOKUP(B19,Útnyilvántartás!B3:C12,2,FALSE),"")</f>
        <v/>
      </c>
    </row>
    <row r="21">
      <c r="A21" s="18" t="inlineStr">
        <is>
          <t>Felhasználó neve:</t>
        </is>
      </c>
      <c r="B21" s="28">
        <f>IFERROR(VLOOKUP(B19,Útnyilvántartás!B3:D12,3,FALSE),"")</f>
        <v/>
      </c>
    </row>
    <row r="22"/>
    <row r="23"/>
    <row r="24" ht="26" customHeight="1">
      <c r="A24" s="2" t="inlineStr">
        <is>
          <t>HAVI ÖSSZESÍTÉS</t>
        </is>
      </c>
      <c r="B24" s="17" t="n"/>
      <c r="C24" s="17" t="n"/>
      <c r="D24" s="17" t="n"/>
      <c r="E24" s="17" t="n"/>
      <c r="F24" s="17" t="n"/>
      <c r="G24" s="17" t="n"/>
      <c r="H24" s="11" t="n"/>
    </row>
    <row r="25" ht="30" customHeight="1">
      <c r="A25" s="29" t="inlineStr">
        <is>
          <t>Hónap</t>
        </is>
      </c>
      <c r="B25" s="29" t="inlineStr">
        <is>
          <t>Megtett km</t>
        </is>
      </c>
      <c r="C25" s="29" t="inlineStr">
        <is>
          <t>Üzemanyag (Ft)</t>
        </is>
      </c>
      <c r="D25" s="29" t="inlineStr">
        <is>
          <t>Útdíj/Parkolás (Ft)</t>
        </is>
      </c>
      <c r="E25" s="29" t="inlineStr">
        <is>
          <t>Egyéb (Ft)</t>
        </is>
      </c>
      <c r="F25" s="29" t="inlineStr">
        <is>
          <t>Összes ktg (Ft)</t>
        </is>
      </c>
      <c r="G25" s="29" t="inlineStr">
        <is>
          <t>Utak száma</t>
        </is>
      </c>
      <c r="H25" s="29" t="inlineStr">
        <is>
          <t>Céges utak</t>
        </is>
      </c>
    </row>
    <row r="26" ht="20" customHeight="1">
      <c r="A26" s="4" t="inlineStr">
        <is>
          <t>2026. január</t>
        </is>
      </c>
      <c r="B26" s="5">
        <f>SUMPRODUCT((MONTH(Útnyilvántartás!A3:A12)=1)*(YEAR(Útnyilvántartás!A3:A12)=2026)*(Útnyilvántartás!K3:K12))</f>
        <v/>
      </c>
      <c r="C26" s="6">
        <f>SUMPRODUCT((MONTH(Útnyilvántartás!A3:A12)=1)*(YEAR(Útnyilvántartás!A3:A12)=2026)*(Útnyilvántartás!M3:M12))</f>
        <v/>
      </c>
      <c r="D26" s="6">
        <f>SUMPRODUCT((MONTH(Útnyilvántartás!A3:A12)=1)*(YEAR(Útnyilvántartás!A3:A12)=2026)*(Útnyilvántartás!N3:N12))</f>
        <v/>
      </c>
      <c r="E26" s="6">
        <f>SUMPRODUCT((MONTH(Útnyilvántartás!A3:A12)=1)*(YEAR(Útnyilvántartás!A3:A12)=2026)*(Útnyilvántartás!O3:O12))</f>
        <v/>
      </c>
      <c r="F26" s="6">
        <f>SUMPRODUCT((MONTH(Útnyilvántartás!A3:A12)=1)*(YEAR(Útnyilvántartás!A3:A12)=2026)*(Útnyilvántartás!P3:P12))</f>
        <v/>
      </c>
      <c r="G26" s="30">
        <f>SUMPRODUCT((MONTH(Útnyilvántartás!A3:A12)=1)*(YEAR(Útnyilvántartás!A3:A12)=2026)*1)</f>
        <v/>
      </c>
      <c r="H26" s="30">
        <f>SUMPRODUCT((MONTH(Útnyilvántartás!A3:A12)=1)*(YEAR(Útnyilvántartás!A3:A12)=2026)*(Útnyilvántartás!Q3:Q12="Igen"))</f>
        <v/>
      </c>
    </row>
    <row r="27" ht="20" customHeight="1">
      <c r="A27" s="8" t="inlineStr">
        <is>
          <t>2026. február</t>
        </is>
      </c>
      <c r="B27" s="9">
        <f>SUMPRODUCT((MONTH(Útnyilvántartás!A3:A12)=2)*(YEAR(Útnyilvántartás!A3:A12)=2026)*(Útnyilvántartás!K3:K12))</f>
        <v/>
      </c>
      <c r="C27" s="10">
        <f>SUMPRODUCT((MONTH(Útnyilvántartás!A3:A12)=2)*(YEAR(Útnyilvántartás!A3:A12)=2026)*(Útnyilvántartás!M3:M12))</f>
        <v/>
      </c>
      <c r="D27" s="10">
        <f>SUMPRODUCT((MONTH(Útnyilvántartás!A3:A12)=2)*(YEAR(Útnyilvántartás!A3:A12)=2026)*(Útnyilvántartás!N3:N12))</f>
        <v/>
      </c>
      <c r="E27" s="10">
        <f>SUMPRODUCT((MONTH(Útnyilvántartás!A3:A12)=2)*(YEAR(Útnyilvántartás!A3:A12)=2026)*(Útnyilvántartás!O3:O12))</f>
        <v/>
      </c>
      <c r="F27" s="10">
        <f>SUMPRODUCT((MONTH(Útnyilvántartás!A3:A12)=2)*(YEAR(Útnyilvántartás!A3:A12)=2026)*(Útnyilvántartás!P3:P12))</f>
        <v/>
      </c>
      <c r="G27" s="31">
        <f>SUMPRODUCT((MONTH(Útnyilvántartás!A3:A12)=2)*(YEAR(Útnyilvántartás!A3:A12)=2026)*1)</f>
        <v/>
      </c>
      <c r="H27" s="31">
        <f>SUMPRODUCT((MONTH(Útnyilvántartás!A3:A12)=2)*(YEAR(Útnyilvántartás!A3:A12)=2026)*(Útnyilvántartás!Q3:Q12="Igen"))</f>
        <v/>
      </c>
    </row>
    <row r="28" ht="20" customHeight="1">
      <c r="A28" s="4" t="inlineStr">
        <is>
          <t>2026. március</t>
        </is>
      </c>
      <c r="B28" s="5">
        <f>SUMPRODUCT((MONTH(Útnyilvántartás!A3:A12)=3)*(YEAR(Útnyilvántartás!A3:A12)=2026)*(Útnyilvántartás!K3:K12))</f>
        <v/>
      </c>
      <c r="C28" s="6">
        <f>SUMPRODUCT((MONTH(Útnyilvántartás!A3:A12)=3)*(YEAR(Útnyilvántartás!A3:A12)=2026)*(Útnyilvántartás!M3:M12))</f>
        <v/>
      </c>
      <c r="D28" s="6">
        <f>SUMPRODUCT((MONTH(Útnyilvántartás!A3:A12)=3)*(YEAR(Útnyilvántartás!A3:A12)=2026)*(Útnyilvántartás!N3:N12))</f>
        <v/>
      </c>
      <c r="E28" s="6">
        <f>SUMPRODUCT((MONTH(Útnyilvántartás!A3:A12)=3)*(YEAR(Útnyilvántartás!A3:A12)=2026)*(Útnyilvántartás!O3:O12))</f>
        <v/>
      </c>
      <c r="F28" s="6">
        <f>SUMPRODUCT((MONTH(Útnyilvántartás!A3:A12)=3)*(YEAR(Útnyilvántartás!A3:A12)=2026)*(Útnyilvántartás!P3:P12))</f>
        <v/>
      </c>
      <c r="G28" s="30">
        <f>SUMPRODUCT((MONTH(Útnyilvántartás!A3:A12)=3)*(YEAR(Útnyilvántartás!A3:A12)=2026)*1)</f>
        <v/>
      </c>
      <c r="H28" s="30">
        <f>SUMPRODUCT((MONTH(Útnyilvántartás!A3:A12)=3)*(YEAR(Útnyilvántartás!A3:A12)=2026)*(Útnyilvántartás!Q3:Q12="Igen"))</f>
        <v/>
      </c>
    </row>
    <row r="29" ht="20" customHeight="1">
      <c r="A29" s="8" t="inlineStr">
        <is>
          <t>2026. április</t>
        </is>
      </c>
      <c r="B29" s="9">
        <f>SUMPRODUCT((MONTH(Útnyilvántartás!A3:A12)=4)*(YEAR(Útnyilvántartás!A3:A12)=2026)*(Útnyilvántartás!K3:K12))</f>
        <v/>
      </c>
      <c r="C29" s="10">
        <f>SUMPRODUCT((MONTH(Útnyilvántartás!A3:A12)=4)*(YEAR(Útnyilvántartás!A3:A12)=2026)*(Útnyilvántartás!M3:M12))</f>
        <v/>
      </c>
      <c r="D29" s="10">
        <f>SUMPRODUCT((MONTH(Útnyilvántartás!A3:A12)=4)*(YEAR(Útnyilvántartás!A3:A12)=2026)*(Útnyilvántartás!N3:N12))</f>
        <v/>
      </c>
      <c r="E29" s="10">
        <f>SUMPRODUCT((MONTH(Útnyilvántartás!A3:A12)=4)*(YEAR(Útnyilvántartás!A3:A12)=2026)*(Útnyilvántartás!O3:O12))</f>
        <v/>
      </c>
      <c r="F29" s="10">
        <f>SUMPRODUCT((MONTH(Útnyilvántartás!A3:A12)=4)*(YEAR(Útnyilvántartás!A3:A12)=2026)*(Útnyilvántartás!P3:P12))</f>
        <v/>
      </c>
      <c r="G29" s="31">
        <f>SUMPRODUCT((MONTH(Útnyilvántartás!A3:A12)=4)*(YEAR(Útnyilvántartás!A3:A12)=2026)*1)</f>
        <v/>
      </c>
      <c r="H29" s="31">
        <f>SUMPRODUCT((MONTH(Útnyilvántartás!A3:A12)=4)*(YEAR(Útnyilvántartás!A3:A12)=2026)*(Útnyilvántartás!Q3:Q12="Igen"))</f>
        <v/>
      </c>
    </row>
    <row r="30" ht="20" customHeight="1">
      <c r="A30" s="4" t="inlineStr">
        <is>
          <t>2026. május</t>
        </is>
      </c>
      <c r="B30" s="5">
        <f>SUMPRODUCT((MONTH(Útnyilvántartás!A3:A12)=5)*(YEAR(Útnyilvántartás!A3:A12)=2026)*(Útnyilvántartás!K3:K12))</f>
        <v/>
      </c>
      <c r="C30" s="6">
        <f>SUMPRODUCT((MONTH(Útnyilvántartás!A3:A12)=5)*(YEAR(Útnyilvántartás!A3:A12)=2026)*(Útnyilvántartás!M3:M12))</f>
        <v/>
      </c>
      <c r="D30" s="6">
        <f>SUMPRODUCT((MONTH(Útnyilvántartás!A3:A12)=5)*(YEAR(Útnyilvántartás!A3:A12)=2026)*(Útnyilvántartás!N3:N12))</f>
        <v/>
      </c>
      <c r="E30" s="6">
        <f>SUMPRODUCT((MONTH(Útnyilvántartás!A3:A12)=5)*(YEAR(Útnyilvántartás!A3:A12)=2026)*(Útnyilvántartás!O3:O12))</f>
        <v/>
      </c>
      <c r="F30" s="6">
        <f>SUMPRODUCT((MONTH(Útnyilvántartás!A3:A12)=5)*(YEAR(Útnyilvántartás!A3:A12)=2026)*(Útnyilvántartás!P3:P12))</f>
        <v/>
      </c>
      <c r="G30" s="30">
        <f>SUMPRODUCT((MONTH(Útnyilvántartás!A3:A12)=5)*(YEAR(Útnyilvántartás!A3:A12)=2026)*1)</f>
        <v/>
      </c>
      <c r="H30" s="30">
        <f>SUMPRODUCT((MONTH(Útnyilvántartás!A3:A12)=5)*(YEAR(Útnyilvántartás!A3:A12)=2026)*(Útnyilvántartás!Q3:Q12="Igen"))</f>
        <v/>
      </c>
    </row>
    <row r="31"/>
    <row r="32"/>
    <row r="33"/>
    <row r="34"/>
    <row r="35">
      <c r="A35" s="2" t="inlineStr">
        <is>
          <t>Céges vs. Magánut megoszlás</t>
        </is>
      </c>
      <c r="B35" s="17" t="n"/>
      <c r="C35" s="11" t="n"/>
    </row>
    <row r="36">
      <c r="A36" s="3" t="inlineStr">
        <is>
          <t>Céges utak</t>
        </is>
      </c>
      <c r="B36" s="3">
        <f>COUNTIF(Útnyilvántartás!Q3:Q12,"Igen")</f>
        <v/>
      </c>
    </row>
    <row r="37">
      <c r="A37" s="7" t="inlineStr">
        <is>
          <t>Magánutak</t>
        </is>
      </c>
      <c r="B37" s="7">
        <f>COUNTIF(Útnyilvántartás!Q3:Q12,"Nem")</f>
        <v/>
      </c>
    </row>
  </sheetData>
  <mergeCells count="5">
    <mergeCell ref="A1:H1"/>
    <mergeCell ref="A3:D3"/>
    <mergeCell ref="A18:D18"/>
    <mergeCell ref="A24:H24"/>
    <mergeCell ref="A35:C35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28" customWidth="1" min="2" max="2"/>
    <col width="60" customWidth="1" min="3" max="3"/>
  </cols>
  <sheetData>
    <row r="1" ht="36" customHeight="1">
      <c r="A1" s="1" t="inlineStr">
        <is>
          <t>ÚTNYILVÁNTARTÁS – HASZNÁLATI ÚTMUTATÓ</t>
        </is>
      </c>
    </row>
    <row r="2"/>
    <row r="3" ht="26" customHeight="1">
      <c r="A3" s="32" t="inlineStr">
        <is>
          <t>1. MIKOR KELL ÚTNYILVÁNTARTÁST VEZETNI?</t>
        </is>
      </c>
      <c r="B3" s="17" t="n"/>
      <c r="C3" s="11" t="n"/>
    </row>
    <row r="4" ht="28" customHeight="1">
      <c r="A4" s="28" t="inlineStr">
        <is>
          <t>•</t>
        </is>
      </c>
      <c r="B4" s="18" t="inlineStr">
        <is>
          <t>Kötelezőség</t>
        </is>
      </c>
      <c r="C4" s="4" t="inlineStr">
        <is>
          <t>Minden olyan gépjárműhasználat esetén, amellyel kapcsolatos költséget az adóalapból le kíván vonni.</t>
        </is>
      </c>
    </row>
    <row r="5" ht="28" customHeight="1">
      <c r="A5" s="33" t="inlineStr">
        <is>
          <t>•</t>
        </is>
      </c>
      <c r="B5" s="18" t="inlineStr">
        <is>
          <t>Érintett adóalanyok</t>
        </is>
      </c>
      <c r="C5" s="8" t="inlineStr">
        <is>
          <t>Egyéni vállalkozók (átalányadózó, KATA, VSZJA), betéti társaságok (Bt.), korlátolt felelősségű társaságok (Kft.) és egyéb vállalkozások.</t>
        </is>
      </c>
    </row>
    <row r="6" ht="28" customHeight="1">
      <c r="A6" s="28" t="inlineStr">
        <is>
          <t>•</t>
        </is>
      </c>
      <c r="B6" s="18" t="inlineStr">
        <is>
          <t>NAV-ellenőrzés</t>
        </is>
      </c>
      <c r="C6" s="4" t="inlineStr">
        <is>
          <t>A NAV jogosult kérni az útnyilvántartást adóellenőrzés során. Hiányos vagy hamis nyilvántartás bírsággal járhat.</t>
        </is>
      </c>
    </row>
    <row r="7" ht="26" customHeight="1">
      <c r="A7" s="32" t="inlineStr">
        <is>
          <t>2. KÖTELEZŐ MEZŐK</t>
        </is>
      </c>
      <c r="B7" s="17" t="n"/>
      <c r="C7" s="11" t="n"/>
    </row>
    <row r="8" ht="28" customHeight="1">
      <c r="A8" s="28" t="inlineStr">
        <is>
          <t>✓</t>
        </is>
      </c>
      <c r="B8" s="18" t="inlineStr">
        <is>
          <t>Dátum</t>
        </is>
      </c>
      <c r="C8" s="4" t="inlineStr">
        <is>
          <t>Magyar formátumban: ÉÉÉÉ.HH.NN. (pl. 2026.03.15.)</t>
        </is>
      </c>
    </row>
    <row r="9" ht="28" customHeight="1">
      <c r="A9" s="33" t="inlineStr">
        <is>
          <t>✓</t>
        </is>
      </c>
      <c r="B9" s="18" t="inlineStr">
        <is>
          <t>Jármű rendszáma</t>
        </is>
      </c>
      <c r="C9" s="8" t="inlineStr">
        <is>
          <t>A forgalmi engedélynek megfelelő, nagy betűkkel.</t>
        </is>
      </c>
    </row>
    <row r="10" ht="28" customHeight="1">
      <c r="A10" s="28" t="inlineStr">
        <is>
          <t>✓</t>
        </is>
      </c>
      <c r="B10" s="18" t="inlineStr">
        <is>
          <t>Indulási és érkezési hely</t>
        </is>
      </c>
      <c r="C10" s="4" t="inlineStr">
        <is>
          <t>Pontos cím vagy helységnév megadása szükséges.</t>
        </is>
      </c>
    </row>
    <row r="11" ht="28" customHeight="1">
      <c r="A11" s="33" t="inlineStr">
        <is>
          <t>✓</t>
        </is>
      </c>
      <c r="B11" s="18" t="inlineStr">
        <is>
          <t>Megtett km</t>
        </is>
      </c>
      <c r="C11" s="8" t="inlineStr">
        <is>
          <t>Kilométeróra-állás alapján automatikusan számolt (J - I oszlop).</t>
        </is>
      </c>
    </row>
    <row r="12" ht="28" customHeight="1">
      <c r="A12" s="28" t="inlineStr">
        <is>
          <t>✓</t>
        </is>
      </c>
      <c r="B12" s="18" t="inlineStr">
        <is>
          <t>Útvonal célja</t>
        </is>
      </c>
      <c r="C12" s="4" t="inlineStr">
        <is>
          <t>Rövid leírás az út üzleti céljáról (pl. ügyféllátogatás, szállítás).</t>
        </is>
      </c>
    </row>
    <row r="13" ht="28" customHeight="1">
      <c r="A13" s="33" t="inlineStr">
        <is>
          <t>✓</t>
        </is>
      </c>
      <c r="B13" s="18" t="inlineStr">
        <is>
          <t>Céges út?</t>
        </is>
      </c>
      <c r="C13" s="8" t="inlineStr">
        <is>
          <t>Igen / Nem legördülő listából. Ez határozza meg az elszámolhatóságot.</t>
        </is>
      </c>
    </row>
    <row r="14" ht="26" customHeight="1">
      <c r="A14" s="32" t="inlineStr">
        <is>
          <t>3. KITÖLTÉSI SZABÁLYOK</t>
        </is>
      </c>
      <c r="B14" s="17" t="n"/>
      <c r="C14" s="11" t="n"/>
    </row>
    <row r="15" ht="28" customHeight="1">
      <c r="A15" s="33" t="inlineStr">
        <is>
          <t>→</t>
        </is>
      </c>
      <c r="B15" s="18" t="inlineStr">
        <is>
          <t>Soronként egy út</t>
        </is>
      </c>
      <c r="C15" s="8" t="inlineStr">
        <is>
          <t>Minden egyes útvonalat külön sorba kell rögzíteni.</t>
        </is>
      </c>
    </row>
    <row r="16" ht="28" customHeight="1">
      <c r="A16" s="28" t="inlineStr">
        <is>
          <t>→</t>
        </is>
      </c>
      <c r="B16" s="18" t="inlineStr">
        <is>
          <t>Dátum formátum</t>
        </is>
      </c>
      <c r="C16" s="4" t="inlineStr">
        <is>
          <t>ÉÉÉÉ.HH.NN. formátumban (pl. 2026.06.16.). Soha ne rövidítse.</t>
        </is>
      </c>
    </row>
    <row r="17" ht="28" customHeight="1">
      <c r="A17" s="33" t="inlineStr">
        <is>
          <t>→</t>
        </is>
      </c>
      <c r="B17" s="18" t="inlineStr">
        <is>
          <t>Forint értékek</t>
        </is>
      </c>
      <c r="C17" s="8" t="inlineStr">
        <is>
          <t>1 234 Ft formátumban – a cellák automatikusan formázottak.</t>
        </is>
      </c>
    </row>
    <row r="18" ht="28" customHeight="1">
      <c r="A18" s="28" t="inlineStr">
        <is>
          <t>→</t>
        </is>
      </c>
      <c r="B18" s="18" t="inlineStr">
        <is>
          <t>Cégforma</t>
        </is>
      </c>
      <c r="C18" s="4" t="inlineStr">
        <is>
          <t>Kft., Bt. vagy egyéni vállalkozó – legördülő listából válasszon.</t>
        </is>
      </c>
    </row>
    <row r="19" ht="28" customHeight="1">
      <c r="A19" s="33" t="inlineStr">
        <is>
          <t>→</t>
        </is>
      </c>
      <c r="B19" s="18" t="inlineStr">
        <is>
          <t>Üzemanyag típusa</t>
        </is>
      </c>
      <c r="C19" s="8" t="inlineStr">
        <is>
          <t>Benzin, Diesel, Elektromos, Hibrid vagy LPG – listából.</t>
        </is>
      </c>
    </row>
    <row r="20" ht="28" customHeight="1">
      <c r="A20" s="28" t="inlineStr">
        <is>
          <t>→</t>
        </is>
      </c>
      <c r="B20" s="18" t="inlineStr">
        <is>
          <t>Megjegyzés</t>
        </is>
      </c>
      <c r="C20" s="4" t="inlineStr">
        <is>
          <t>Opcionális mező egyéb fontos információkhoz (pl. autópálya, szerviz).</t>
        </is>
      </c>
    </row>
    <row r="21" ht="26" customHeight="1">
      <c r="A21" s="32" t="inlineStr">
        <is>
          <t>4. ÁFA ÉS ADÓZÁSI MEGJEGYZÉSEK</t>
        </is>
      </c>
      <c r="B21" s="17" t="n"/>
      <c r="C21" s="11" t="n"/>
    </row>
    <row r="22" ht="28" customHeight="1">
      <c r="A22" s="28" t="inlineStr">
        <is>
          <t>!</t>
        </is>
      </c>
      <c r="B22" s="18" t="inlineStr">
        <is>
          <t>ÁFA-levonás</t>
        </is>
      </c>
      <c r="C22" s="4" t="inlineStr">
        <is>
          <t>Céges célú üzemanyagköltség ÁFÁ-ja (27%) visszaigényelhető, ha rendelkezésre áll az eredeti számla és az út üzleti jellegű.</t>
        </is>
      </c>
    </row>
    <row r="23" ht="28" customHeight="1">
      <c r="A23" s="33" t="inlineStr">
        <is>
          <t>!</t>
        </is>
      </c>
      <c r="B23" s="18" t="inlineStr">
        <is>
          <t>KATA</t>
        </is>
      </c>
      <c r="C23" s="8" t="inlineStr">
        <is>
          <t>KATA-s vállalkozók nem számolhatnak el útköltséget adóalapból, de az útnyilvántartás adminisztratív céllal ajánlott.</t>
        </is>
      </c>
    </row>
    <row r="24" ht="28" customHeight="1">
      <c r="A24" s="28" t="inlineStr">
        <is>
          <t>!</t>
        </is>
      </c>
      <c r="B24" s="18" t="inlineStr">
        <is>
          <t>Társasági adó</t>
        </is>
      </c>
      <c r="C24" s="4" t="inlineStr">
        <is>
          <t>Kft.-k és Bt.-k a tényleges üzemanyagköltséget + amortizációt számolhatják el.</t>
        </is>
      </c>
    </row>
    <row r="25" ht="28" customHeight="1">
      <c r="A25" s="33" t="inlineStr">
        <is>
          <t>!</t>
        </is>
      </c>
      <c r="B25" s="18" t="inlineStr">
        <is>
          <t>Normaköltség</t>
        </is>
      </c>
      <c r="C25" s="8" t="inlineStr">
        <is>
          <t>Ha nem vezet teljes körű nyilvántartást, normaköltség alapú elszámolás alkalmazható (üzemanyagnorma × NAV-normaár).</t>
        </is>
      </c>
    </row>
    <row r="26" ht="28" customHeight="1">
      <c r="A26" s="28" t="inlineStr">
        <is>
          <t>!</t>
        </is>
      </c>
      <c r="B26" s="18" t="inlineStr">
        <is>
          <t>Bizonylat</t>
        </is>
      </c>
      <c r="C26" s="4" t="inlineStr">
        <is>
          <t>Minden elszámolható tételhez eredeti számla szükséges. Blokk nem fogadható el ÁFA-visszaigényléshez.</t>
        </is>
      </c>
    </row>
    <row r="27" ht="26" customHeight="1">
      <c r="A27" s="32" t="inlineStr">
        <is>
          <t>5. AZ ÖSSZESÍTŐ LAP HASZNÁLATA</t>
        </is>
      </c>
      <c r="B27" s="17" t="n"/>
      <c r="C27" s="11" t="n"/>
    </row>
    <row r="28" ht="28" customHeight="1">
      <c r="A28" s="28" t="inlineStr">
        <is>
          <t>→</t>
        </is>
      </c>
      <c r="B28" s="18" t="inlineStr">
        <is>
          <t>Kulcsmutatók</t>
        </is>
      </c>
      <c r="C28" s="4" t="inlineStr">
        <is>
          <t>Az összesítő lapon automatikusan frissülnek a fő mutatók.</t>
        </is>
      </c>
    </row>
    <row r="29" ht="28" customHeight="1">
      <c r="A29" s="33" t="inlineStr">
        <is>
          <t>→</t>
        </is>
      </c>
      <c r="B29" s="18" t="inlineStr">
        <is>
          <t>Jármű keresés</t>
        </is>
      </c>
      <c r="C29" s="8" t="inlineStr">
        <is>
          <t>A B19-es cellába írja be a keresett rendszámot – a jármű adatai automatikusan megjelennek.</t>
        </is>
      </c>
    </row>
    <row r="30" ht="28" customHeight="1">
      <c r="A30" s="28" t="inlineStr">
        <is>
          <t>→</t>
        </is>
      </c>
      <c r="B30" s="18" t="inlineStr">
        <is>
          <t>Diagramok</t>
        </is>
      </c>
      <c r="C30" s="4" t="inlineStr">
        <is>
          <t>Az oszlop-, vonal- és kördiagramok automatikusan frissülnek az adatok változásakor.</t>
        </is>
      </c>
    </row>
    <row r="31" ht="26" customHeight="1">
      <c r="A31" s="32" t="inlineStr">
        <is>
          <t>6. FIGYELMEZTETÉS</t>
        </is>
      </c>
      <c r="B31" s="17" t="n"/>
      <c r="C31" s="11" t="n"/>
    </row>
    <row r="32" ht="28" customHeight="1">
      <c r="A32" s="28" t="inlineStr">
        <is>
          <t>⚠</t>
        </is>
      </c>
      <c r="B32" s="18" t="inlineStr">
        <is>
          <t>Jogi felelősség</t>
        </is>
      </c>
      <c r="C32" s="4" t="inlineStr">
        <is>
          <t>Ez a sablon tájékoztató jellegű és NEM helyettesíti a könyvelői, jogi vagy adótanácsadói szakvéleményt. Az adóbevalláshoz és NAV-ellenőrzéshez forduljon szakemberhez.</t>
        </is>
      </c>
    </row>
    <row r="33" ht="28" customHeight="1">
      <c r="A33" s="33" t="inlineStr">
        <is>
          <t>⚠</t>
        </is>
      </c>
      <c r="B33" s="18" t="inlineStr">
        <is>
          <t>Verzió</t>
        </is>
      </c>
      <c r="C33" s="8" t="inlineStr">
        <is>
          <t>Sablon verziója: 2026 – Az adójogszabályok változhatnak.</t>
        </is>
      </c>
    </row>
  </sheetData>
  <mergeCells count="7">
    <mergeCell ref="A1:C1"/>
    <mergeCell ref="A3:C3"/>
    <mergeCell ref="A7:C7"/>
    <mergeCell ref="A14:C14"/>
    <mergeCell ref="A21:C21"/>
    <mergeCell ref="A27:C27"/>
    <mergeCell ref="A31:C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2026-06-16T17:37:09Z</dcterms:created>
  <dcterms:modified xmlns:dcterms="http://purl.org/dc/terms/" xmlns:xsi="http://www.w3.org/2001/XMLSchema-instance" xsi:type="dcterms:W3CDTF">2026-06-16T17:37:09Z</dcterms:modified>
</cp:coreProperties>
</file>