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Ügyfelek" sheetId="1" state="visible" r:id="rId1"/>
    <sheet xmlns:r="http://schemas.openxmlformats.org/officeDocument/2006/relationships" name="Tranzakciók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Ft&quot;"/>
  </numFmts>
  <fonts count="6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  <color rgb="00FFFFFF"/>
      <sz val="10"/>
    </font>
    <font>
      <b val="1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9" fontId="0" fillId="3" borderId="1" applyAlignment="1" pivotButton="0" quotePrefix="0" xfId="0">
      <alignment horizontal="center" vertical="center"/>
    </xf>
    <xf numFmtId="0" fontId="0" fillId="0" borderId="1" pivotButton="0" quotePrefix="0" xfId="0"/>
    <xf numFmtId="9" fontId="0" fillId="0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0" fontId="4" fillId="6" borderId="1" pivotButton="0" quotePrefix="0" xfId="0"/>
    <xf numFmtId="164" fontId="4" fillId="6" borderId="1" pivotButton="0" quotePrefix="0" xfId="0"/>
    <xf numFmtId="9" fontId="4" fillId="6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4" fillId="0" borderId="1" pivotButton="0" quotePrefix="0" xfId="0"/>
    <xf numFmtId="0" fontId="5" fillId="6" borderId="1" pivotButton="0" quotePrefix="0" xfId="0"/>
    <xf numFmtId="164" fontId="5" fillId="6" borderId="1" pivotButton="0" quotePrefix="0" xfId="0"/>
    <xf numFmtId="9" fontId="5" fillId="6" borderId="1" pivotButton="0" quotePrefix="0" xfId="0"/>
    <xf numFmtId="0" fontId="3" fillId="5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0" fillId="4" borderId="1" pivotButton="0" quotePrefix="0" xfId="0"/>
    <xf numFmtId="164" fontId="0" fillId="4" borderId="1" pivotButton="0" quotePrefix="0" xfId="0"/>
    <xf numFmtId="0" fontId="4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Ügyfelek összes vásárlása (Ft)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Ügyfél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Ügyfelek kategória eloszlása</a:t>
            </a:r>
          </a:p>
        </rich>
      </tx>
    </title>
    <plotArea>
      <pieChart>
        <varyColors val="1"/>
        <ser>
          <idx val="0"/>
          <order val="0"/>
          <tx>
            <strRef>
              <f>'Dashboard'!F12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'Dashboard'!$E$13:$E$15</f>
            </numRef>
          </cat>
          <val>
            <numRef>
              <f>'Dashboard'!$F$13:$F$15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23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8" customWidth="1" min="3" max="3"/>
    <col width="16" customWidth="1" min="4" max="4"/>
    <col width="18" customWidth="1" min="5" max="5"/>
    <col width="16" customWidth="1" min="6" max="6"/>
    <col width="26" customWidth="1" min="7" max="7"/>
    <col width="15" customWidth="1" min="8" max="8"/>
    <col width="15" customWidth="1" min="9" max="9"/>
    <col width="18" customWidth="1" min="10" max="10"/>
    <col width="20" customWidth="1" min="11" max="11"/>
    <col width="18" customWidth="1" min="12" max="12"/>
    <col width="22" customWidth="1" min="13" max="13"/>
    <col width="14" customWidth="1" min="14" max="14"/>
    <col width="13" customWidth="1" min="15" max="15"/>
    <col width="3" customWidth="1" min="16" max="16"/>
    <col width="10" customWidth="1" min="17" max="17"/>
    <col width="10" customWidth="1" min="18" max="18"/>
  </cols>
  <sheetData>
    <row r="1" ht="26" customHeight="1">
      <c r="A1" s="1" t="inlineStr">
        <is>
          <t>ÜGYFÉLNYILVÁNTARTÁS - ÜGYFÉLTÖRZS</t>
        </is>
      </c>
    </row>
    <row r="2"/>
    <row r="3">
      <c r="A3" s="2" t="inlineStr">
        <is>
          <t>Sorszám</t>
        </is>
      </c>
      <c r="B3" s="2" t="inlineStr">
        <is>
          <t>Ügyfél neve</t>
        </is>
      </c>
      <c r="C3" s="2" t="inlineStr">
        <is>
          <t>Cégforma</t>
        </is>
      </c>
      <c r="D3" s="2" t="inlineStr">
        <is>
          <t>Adószám</t>
        </is>
      </c>
      <c r="E3" s="2" t="inlineStr">
        <is>
          <t>Kapcsolattartó</t>
        </is>
      </c>
      <c r="F3" s="2" t="inlineStr">
        <is>
          <t>Telefon</t>
        </is>
      </c>
      <c r="G3" s="2" t="inlineStr">
        <is>
          <t>Email</t>
        </is>
      </c>
      <c r="H3" s="2" t="inlineStr">
        <is>
          <t>Város</t>
        </is>
      </c>
      <c r="I3" s="2" t="inlineStr">
        <is>
          <t>Ügyfél kategória</t>
        </is>
      </c>
      <c r="J3" s="2" t="inlineStr">
        <is>
          <t>Regisztráció dátuma</t>
        </is>
      </c>
      <c r="K3" s="2" t="inlineStr">
        <is>
          <t>Utolsó rendelés dátuma</t>
        </is>
      </c>
      <c r="L3" s="2" t="inlineStr">
        <is>
          <t>Összes vásárlás (Ft)</t>
        </is>
      </c>
      <c r="M3" s="2" t="inlineStr">
        <is>
          <t>Napok az utolsó rendelés óta</t>
        </is>
      </c>
      <c r="N3" s="2" t="inlineStr">
        <is>
          <t>Aktív státusz</t>
        </is>
      </c>
      <c r="O3" s="2" t="inlineStr">
        <is>
          <t>Kedvezmény %</t>
        </is>
      </c>
      <c r="Q3" s="3" t="inlineStr">
        <is>
          <t>Kategória kedvezmény tábla</t>
        </is>
      </c>
    </row>
    <row r="4">
      <c r="A4" s="4" t="n">
        <v>1</v>
      </c>
      <c r="B4" s="5" t="inlineStr">
        <is>
          <t>Nagy Péter Kft.</t>
        </is>
      </c>
      <c r="C4" s="4" t="inlineStr">
        <is>
          <t>Kft.</t>
        </is>
      </c>
      <c r="D4" s="4" t="inlineStr">
        <is>
          <t>12345671-2-41</t>
        </is>
      </c>
      <c r="E4" s="5" t="inlineStr">
        <is>
          <t>Nagy Péter</t>
        </is>
      </c>
      <c r="F4" s="4" t="inlineStr">
        <is>
          <t>+36301234567</t>
        </is>
      </c>
      <c r="G4" s="5" t="inlineStr">
        <is>
          <t>nagy.peter@ceginfo.hu</t>
        </is>
      </c>
      <c r="H4" s="4" t="inlineStr">
        <is>
          <t>Budapest</t>
        </is>
      </c>
      <c r="I4" s="4" t="inlineStr">
        <is>
          <t>VIP</t>
        </is>
      </c>
      <c r="J4" s="4" t="inlineStr">
        <is>
          <t>2023.03.12.</t>
        </is>
      </c>
      <c r="K4" s="4" t="inlineStr">
        <is>
          <t>2026.07.02.</t>
        </is>
      </c>
      <c r="L4" s="6" t="n">
        <v>4850000</v>
      </c>
      <c r="M4" s="4">
        <f>IF(K4="","",TODAY()-DATEVALUE(SUBSTITUTE(K4,".","-")))</f>
        <v/>
      </c>
      <c r="N4" s="4">
        <f>IF(K4="","Nincs adat",IF(M4&lt;=90,"Aktív","Inaktív"))</f>
        <v/>
      </c>
      <c r="O4" s="7">
        <f>IFERROR(VLOOKUP(I4,$Q$4:$R$6,2,FALSE),0)</f>
        <v/>
      </c>
      <c r="Q4" s="8" t="inlineStr">
        <is>
          <t>VIP</t>
        </is>
      </c>
      <c r="R4" s="9" t="n">
        <v>0.1</v>
      </c>
    </row>
    <row r="5">
      <c r="A5" s="10" t="n">
        <v>2</v>
      </c>
      <c r="B5" s="11" t="inlineStr">
        <is>
          <t>Kovács Anna Bt.</t>
        </is>
      </c>
      <c r="C5" s="10" t="inlineStr">
        <is>
          <t>Bt.</t>
        </is>
      </c>
      <c r="D5" s="10" t="inlineStr">
        <is>
          <t>23456782-2-09</t>
        </is>
      </c>
      <c r="E5" s="11" t="inlineStr">
        <is>
          <t>Kovács Anna</t>
        </is>
      </c>
      <c r="F5" s="10" t="inlineStr">
        <is>
          <t>+36209876543</t>
        </is>
      </c>
      <c r="G5" s="11" t="inlineStr">
        <is>
          <t>kovacs.anna@posta.hu</t>
        </is>
      </c>
      <c r="H5" s="10" t="inlineStr">
        <is>
          <t>Debrecen</t>
        </is>
      </c>
      <c r="I5" s="10" t="inlineStr">
        <is>
          <t>Standard</t>
        </is>
      </c>
      <c r="J5" s="10" t="inlineStr">
        <is>
          <t>2024.01.20.</t>
        </is>
      </c>
      <c r="K5" s="10" t="inlineStr">
        <is>
          <t>2026.06.18.</t>
        </is>
      </c>
      <c r="L5" s="12" t="n">
        <v>1920000</v>
      </c>
      <c r="M5" s="10">
        <f>IF(K5="","",TODAY()-DATEVALUE(SUBSTITUTE(K5,".","-")))</f>
        <v/>
      </c>
      <c r="N5" s="10">
        <f>IF(K5="","Nincs adat",IF(M5&lt;=90,"Aktív","Inaktív"))</f>
        <v/>
      </c>
      <c r="O5" s="13">
        <f>IFERROR(VLOOKUP(I5,$Q$4:$R$6,2,FALSE),0)</f>
        <v/>
      </c>
      <c r="Q5" s="8" t="inlineStr">
        <is>
          <t>Standard</t>
        </is>
      </c>
      <c r="R5" s="9" t="n">
        <v>0.05</v>
      </c>
    </row>
    <row r="6">
      <c r="A6" s="4" t="n">
        <v>3</v>
      </c>
      <c r="B6" s="5" t="inlineStr">
        <is>
          <t>Szabó Gábor egyéni vállalkozó</t>
        </is>
      </c>
      <c r="C6" s="4" t="inlineStr">
        <is>
          <t>Egyéni vállalkozó</t>
        </is>
      </c>
      <c r="D6" s="4" t="inlineStr">
        <is>
          <t>34567893-1-06</t>
        </is>
      </c>
      <c r="E6" s="5" t="inlineStr">
        <is>
          <t>Szabó Gábor</t>
        </is>
      </c>
      <c r="F6" s="4" t="inlineStr">
        <is>
          <t>+36701122334</t>
        </is>
      </c>
      <c r="G6" s="5" t="inlineStr">
        <is>
          <t>szabo.gabor@gmail.com</t>
        </is>
      </c>
      <c r="H6" s="4" t="inlineStr">
        <is>
          <t>Szeged</t>
        </is>
      </c>
      <c r="I6" s="4" t="inlineStr">
        <is>
          <t>Standard</t>
        </is>
      </c>
      <c r="J6" s="4" t="inlineStr">
        <is>
          <t>2024.05.15.</t>
        </is>
      </c>
      <c r="K6" s="4" t="inlineStr">
        <is>
          <t>2026.03.09.</t>
        </is>
      </c>
      <c r="L6" s="6" t="n">
        <v>780000</v>
      </c>
      <c r="M6" s="4">
        <f>IF(K6="","",TODAY()-DATEVALUE(SUBSTITUTE(K6,".","-")))</f>
        <v/>
      </c>
      <c r="N6" s="4">
        <f>IF(K6="","Nincs adat",IF(M6&lt;=90,"Aktív","Inaktív"))</f>
        <v/>
      </c>
      <c r="O6" s="7">
        <f>IFERROR(VLOOKUP(I6,$Q$4:$R$6,2,FALSE),0)</f>
        <v/>
      </c>
      <c r="Q6" s="8" t="inlineStr">
        <is>
          <t>Új</t>
        </is>
      </c>
      <c r="R6" s="9" t="n">
        <v>0</v>
      </c>
    </row>
    <row r="7">
      <c r="A7" s="10" t="n">
        <v>4</v>
      </c>
      <c r="B7" s="11" t="inlineStr">
        <is>
          <t>Tóth Erzsébet Kft.</t>
        </is>
      </c>
      <c r="C7" s="10" t="inlineStr">
        <is>
          <t>Kft.</t>
        </is>
      </c>
      <c r="D7" s="10" t="inlineStr">
        <is>
          <t>45678904-2-05</t>
        </is>
      </c>
      <c r="E7" s="11" t="inlineStr">
        <is>
          <t>Tóth Erzsébet</t>
        </is>
      </c>
      <c r="F7" s="10" t="inlineStr">
        <is>
          <t>+36302233445</t>
        </is>
      </c>
      <c r="G7" s="11" t="inlineStr">
        <is>
          <t>toth.erzsebet@ceginfo.hu</t>
        </is>
      </c>
      <c r="H7" s="10" t="inlineStr">
        <is>
          <t>Miskolc</t>
        </is>
      </c>
      <c r="I7" s="10" t="inlineStr">
        <is>
          <t>VIP</t>
        </is>
      </c>
      <c r="J7" s="10" t="inlineStr">
        <is>
          <t>2022.11.03.</t>
        </is>
      </c>
      <c r="K7" s="10" t="inlineStr">
        <is>
          <t>2026.07.10.</t>
        </is>
      </c>
      <c r="L7" s="12" t="n">
        <v>6320000</v>
      </c>
      <c r="M7" s="10">
        <f>IF(K7="","",TODAY()-DATEVALUE(SUBSTITUTE(K7,".","-")))</f>
        <v/>
      </c>
      <c r="N7" s="10">
        <f>IF(K7="","Nincs adat",IF(M7&lt;=90,"Aktív","Inaktív"))</f>
        <v/>
      </c>
      <c r="O7" s="13">
        <f>IFERROR(VLOOKUP(I7,$Q$4:$R$6,2,FALSE),0)</f>
        <v/>
      </c>
    </row>
    <row r="8">
      <c r="A8" s="4" t="n">
        <v>5</v>
      </c>
      <c r="B8" s="5" t="inlineStr">
        <is>
          <t>Horváth Zoltán Bt.</t>
        </is>
      </c>
      <c r="C8" s="4" t="inlineStr">
        <is>
          <t>Bt.</t>
        </is>
      </c>
      <c r="D8" s="4" t="inlineStr">
        <is>
          <t>56789015-2-13</t>
        </is>
      </c>
      <c r="E8" s="5" t="inlineStr">
        <is>
          <t>Horváth Zoltán</t>
        </is>
      </c>
      <c r="F8" s="4" t="inlineStr">
        <is>
          <t>+36209988776</t>
        </is>
      </c>
      <c r="G8" s="5" t="inlineStr">
        <is>
          <t>horvath.zoltan@posta.hu</t>
        </is>
      </c>
      <c r="H8" s="4" t="inlineStr">
        <is>
          <t>Pécs</t>
        </is>
      </c>
      <c r="I8" s="4" t="inlineStr">
        <is>
          <t>Új</t>
        </is>
      </c>
      <c r="J8" s="4" t="inlineStr">
        <is>
          <t>2026.05.02.</t>
        </is>
      </c>
      <c r="K8" s="4" t="inlineStr">
        <is>
          <t>2026.06.28.</t>
        </is>
      </c>
      <c r="L8" s="6" t="n">
        <v>450000</v>
      </c>
      <c r="M8" s="4">
        <f>IF(K8="","",TODAY()-DATEVALUE(SUBSTITUTE(K8,".","-")))</f>
        <v/>
      </c>
      <c r="N8" s="4">
        <f>IF(K8="","Nincs adat",IF(M8&lt;=90,"Aktív","Inaktív"))</f>
        <v/>
      </c>
      <c r="O8" s="7">
        <f>IFERROR(VLOOKUP(I8,$Q$4:$R$6,2,FALSE),0)</f>
        <v/>
      </c>
    </row>
    <row r="9">
      <c r="A9" s="10" t="n">
        <v>6</v>
      </c>
      <c r="B9" s="11" t="inlineStr">
        <is>
          <t>Kiss Mária Kft.</t>
        </is>
      </c>
      <c r="C9" s="10" t="inlineStr">
        <is>
          <t>Kft.</t>
        </is>
      </c>
      <c r="D9" s="10" t="inlineStr">
        <is>
          <t>67890126-2-02</t>
        </is>
      </c>
      <c r="E9" s="11" t="inlineStr">
        <is>
          <t>Kiss Mária</t>
        </is>
      </c>
      <c r="F9" s="10" t="inlineStr">
        <is>
          <t>+36703344556</t>
        </is>
      </c>
      <c r="G9" s="11" t="inlineStr">
        <is>
          <t>kiss.maria@ceginfo.hu</t>
        </is>
      </c>
      <c r="H9" s="10" t="inlineStr">
        <is>
          <t>Győr</t>
        </is>
      </c>
      <c r="I9" s="10" t="inlineStr">
        <is>
          <t>Standard</t>
        </is>
      </c>
      <c r="J9" s="10" t="inlineStr">
        <is>
          <t>2023.09.18.</t>
        </is>
      </c>
      <c r="K9" s="10" t="inlineStr">
        <is>
          <t>2026.05.14.</t>
        </is>
      </c>
      <c r="L9" s="12" t="n">
        <v>2140000</v>
      </c>
      <c r="M9" s="10">
        <f>IF(K9="","",TODAY()-DATEVALUE(SUBSTITUTE(K9,".","-")))</f>
        <v/>
      </c>
      <c r="N9" s="10">
        <f>IF(K9="","Nincs adat",IF(M9&lt;=90,"Aktív","Inaktív"))</f>
        <v/>
      </c>
      <c r="O9" s="13">
        <f>IFERROR(VLOOKUP(I9,$Q$4:$R$6,2,FALSE),0)</f>
        <v/>
      </c>
    </row>
    <row r="10">
      <c r="A10" s="4" t="n">
        <v>7</v>
      </c>
      <c r="B10" s="5" t="inlineStr">
        <is>
          <t>Varga József egyéni vállalkozó</t>
        </is>
      </c>
      <c r="C10" s="4" t="inlineStr">
        <is>
          <t>Egyéni vállalkozó</t>
        </is>
      </c>
      <c r="D10" s="4" t="inlineStr">
        <is>
          <t>78901237-1-18</t>
        </is>
      </c>
      <c r="E10" s="5" t="inlineStr">
        <is>
          <t>Varga József</t>
        </is>
      </c>
      <c r="F10" s="4" t="inlineStr">
        <is>
          <t>+36301122998</t>
        </is>
      </c>
      <c r="G10" s="5" t="inlineStr">
        <is>
          <t>varga.jozsef@gmail.com</t>
        </is>
      </c>
      <c r="H10" s="4" t="inlineStr">
        <is>
          <t>Nyíregyháza</t>
        </is>
      </c>
      <c r="I10" s="4" t="inlineStr">
        <is>
          <t>Új</t>
        </is>
      </c>
      <c r="J10" s="4" t="inlineStr">
        <is>
          <t>2026.04.10.</t>
        </is>
      </c>
      <c r="K10" s="4" t="inlineStr">
        <is>
          <t>2026.02.20.</t>
        </is>
      </c>
      <c r="L10" s="6" t="n">
        <v>320000</v>
      </c>
      <c r="M10" s="4">
        <f>IF(K10="","",TODAY()-DATEVALUE(SUBSTITUTE(K10,".","-")))</f>
        <v/>
      </c>
      <c r="N10" s="4">
        <f>IF(K10="","Nincs adat",IF(M10&lt;=90,"Aktív","Inaktív"))</f>
        <v/>
      </c>
      <c r="O10" s="7">
        <f>IFERROR(VLOOKUP(I10,$Q$4:$R$6,2,FALSE),0)</f>
        <v/>
      </c>
    </row>
    <row r="11">
      <c r="A11" s="10" t="n">
        <v>8</v>
      </c>
      <c r="B11" s="11" t="inlineStr">
        <is>
          <t>Molnár Katalin Kft.</t>
        </is>
      </c>
      <c r="C11" s="10" t="inlineStr">
        <is>
          <t>Kft.</t>
        </is>
      </c>
      <c r="D11" s="10" t="inlineStr">
        <is>
          <t>89012348-2-16</t>
        </is>
      </c>
      <c r="E11" s="11" t="inlineStr">
        <is>
          <t>Molnár Katalin</t>
        </is>
      </c>
      <c r="F11" s="10" t="inlineStr">
        <is>
          <t>+36204455667</t>
        </is>
      </c>
      <c r="G11" s="11" t="inlineStr">
        <is>
          <t>molnar.katalin@ceginfo.hu</t>
        </is>
      </c>
      <c r="H11" s="10" t="inlineStr">
        <is>
          <t>Kecskemét</t>
        </is>
      </c>
      <c r="I11" s="10" t="inlineStr">
        <is>
          <t>VIP</t>
        </is>
      </c>
      <c r="J11" s="10" t="inlineStr">
        <is>
          <t>2021.07.22.</t>
        </is>
      </c>
      <c r="K11" s="10" t="inlineStr">
        <is>
          <t>2026.07.15.</t>
        </is>
      </c>
      <c r="L11" s="12" t="n">
        <v>7910000</v>
      </c>
      <c r="M11" s="10">
        <f>IF(K11="","",TODAY()-DATEVALUE(SUBSTITUTE(K11,".","-")))</f>
        <v/>
      </c>
      <c r="N11" s="10">
        <f>IF(K11="","Nincs adat",IF(M11&lt;=90,"Aktív","Inaktív"))</f>
        <v/>
      </c>
      <c r="O11" s="13">
        <f>IFERROR(VLOOKUP(I11,$Q$4:$R$6,2,FALSE),0)</f>
        <v/>
      </c>
    </row>
    <row r="12">
      <c r="A12" s="4" t="n">
        <v>9</v>
      </c>
      <c r="B12" s="5" t="inlineStr">
        <is>
          <t>Németh Sándor Bt.</t>
        </is>
      </c>
      <c r="C12" s="4" t="inlineStr">
        <is>
          <t>Bt.</t>
        </is>
      </c>
      <c r="D12" s="4" t="inlineStr">
        <is>
          <t>90123459-2-20</t>
        </is>
      </c>
      <c r="E12" s="5" t="inlineStr">
        <is>
          <t>Németh Sándor</t>
        </is>
      </c>
      <c r="F12" s="4" t="inlineStr">
        <is>
          <t>+36705566778</t>
        </is>
      </c>
      <c r="G12" s="5" t="inlineStr">
        <is>
          <t>nemeth.sandor@posta.hu</t>
        </is>
      </c>
      <c r="H12" s="4" t="inlineStr">
        <is>
          <t>Székesfehérvár</t>
        </is>
      </c>
      <c r="I12" s="4" t="inlineStr">
        <is>
          <t>Standard</t>
        </is>
      </c>
      <c r="J12" s="4" t="inlineStr">
        <is>
          <t>2024.08.30.</t>
        </is>
      </c>
      <c r="K12" s="4" t="inlineStr">
        <is>
          <t>2026.06.05.</t>
        </is>
      </c>
      <c r="L12" s="6" t="n">
        <v>1560000</v>
      </c>
      <c r="M12" s="4">
        <f>IF(K12="","",TODAY()-DATEVALUE(SUBSTITUTE(K12,".","-")))</f>
        <v/>
      </c>
      <c r="N12" s="4">
        <f>IF(K12="","Nincs adat",IF(M12&lt;=90,"Aktív","Inaktív"))</f>
        <v/>
      </c>
      <c r="O12" s="7">
        <f>IFERROR(VLOOKUP(I12,$Q$4:$R$6,2,FALSE),0)</f>
        <v/>
      </c>
    </row>
    <row r="13">
      <c r="A13" s="10" t="n">
        <v>10</v>
      </c>
      <c r="B13" s="11" t="inlineStr">
        <is>
          <t>Farkas Ildikó Kft.</t>
        </is>
      </c>
      <c r="C13" s="10" t="inlineStr">
        <is>
          <t>Kft.</t>
        </is>
      </c>
      <c r="D13" s="10" t="inlineStr">
        <is>
          <t>10234561-2-11</t>
        </is>
      </c>
      <c r="E13" s="11" t="inlineStr">
        <is>
          <t>Farkas Ildikó</t>
        </is>
      </c>
      <c r="F13" s="10" t="inlineStr">
        <is>
          <t>+36302299887</t>
        </is>
      </c>
      <c r="G13" s="11" t="inlineStr">
        <is>
          <t>farkas.ildiko@ceginfo.hu</t>
        </is>
      </c>
      <c r="H13" s="10" t="inlineStr">
        <is>
          <t>Sopron</t>
        </is>
      </c>
      <c r="I13" s="10" t="inlineStr">
        <is>
          <t>Új</t>
        </is>
      </c>
      <c r="J13" s="10" t="inlineStr">
        <is>
          <t>2026.06.01.</t>
        </is>
      </c>
      <c r="K13" s="10" t="inlineStr">
        <is>
          <t>2026.07.05.</t>
        </is>
      </c>
      <c r="L13" s="12" t="n">
        <v>210000</v>
      </c>
      <c r="M13" s="10">
        <f>IF(K13="","",TODAY()-DATEVALUE(SUBSTITUTE(K13,".","-")))</f>
        <v/>
      </c>
      <c r="N13" s="10">
        <f>IF(K13="","Nincs adat",IF(M13&lt;=90,"Aktív","Inaktív"))</f>
        <v/>
      </c>
      <c r="O13" s="13">
        <f>IFERROR(VLOOKUP(I13,$Q$4:$R$6,2,FALSE),0)</f>
        <v/>
      </c>
    </row>
    <row r="14"/>
    <row r="15">
      <c r="B15" s="14" t="inlineStr">
        <is>
          <t>ÖSSZESEN / ÁTLAG</t>
        </is>
      </c>
      <c r="L15" s="15">
        <f>SUM(L4:L13)</f>
        <v/>
      </c>
      <c r="O15" s="16">
        <f>AVERAGE(O4:O13)</f>
        <v/>
      </c>
    </row>
    <row r="16">
      <c r="B16" t="inlineStr">
        <is>
          <t>Aktív ügyfelek száma:</t>
        </is>
      </c>
      <c r="D16">
        <f>COUNTIF(N4:N13,"Aktív")</f>
        <v/>
      </c>
    </row>
    <row r="17">
      <c r="B17" t="inlineStr">
        <is>
          <t>Inaktív ügyfelek száma:</t>
        </is>
      </c>
      <c r="D17">
        <f>COUNTIF(N4:N13,"Inaktív")</f>
        <v/>
      </c>
    </row>
    <row r="18">
      <c r="B18" t="inlineStr">
        <is>
          <t>VIP ügyfelek száma:</t>
        </is>
      </c>
      <c r="D18">
        <f>COUNTIF(I4:I13,"VIP")</f>
        <v/>
      </c>
    </row>
  </sheetData>
  <mergeCells count="2">
    <mergeCell ref="A1:P1"/>
    <mergeCell ref="Q3:R3"/>
  </mergeCells>
  <conditionalFormatting sqref="N4:N13">
    <cfRule type="expression" priority="1" dxfId="0" stopIfTrue="1">
      <formula>N4="Inaktív"</formula>
    </cfRule>
    <cfRule type="expression" priority="2" dxfId="1" stopIfTrue="1">
      <formula>N4="Aktív"</formula>
    </cfRule>
  </conditionalFormatting>
  <dataValidations count="2">
    <dataValidation sqref="I4:I13" showErrorMessage="1" showInputMessage="1" allowBlank="1" type="list">
      <formula1>"VIP,Standard,Új"</formula1>
    </dataValidation>
    <dataValidation sqref="C4:C13" showErrorMessage="1" showInputMessage="1" allowBlank="1" type="list">
      <formula1>"Kft.,Bt.,Egyéni vállalkozó"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30" customWidth="1" min="3" max="3"/>
    <col width="26" customWidth="1" min="4" max="4"/>
    <col width="18" customWidth="1" min="5" max="5"/>
    <col width="11" customWidth="1" min="6" max="6"/>
    <col width="17" customWidth="1" min="7" max="7"/>
    <col width="18" customWidth="1" min="8" max="8"/>
    <col width="16" customWidth="1" min="9" max="9"/>
    <col width="10" customWidth="1" min="10" max="10"/>
  </cols>
  <sheetData>
    <row r="1" ht="26" customHeight="1">
      <c r="A1" s="1" t="inlineStr">
        <is>
          <t>ÜGYFÉL TRANZAKCIÓK ÉS SZÁMLÁZÁS</t>
        </is>
      </c>
    </row>
    <row r="2"/>
    <row r="3">
      <c r="A3" s="2" t="inlineStr">
        <is>
          <t>Sorszám</t>
        </is>
      </c>
      <c r="B3" s="2" t="inlineStr">
        <is>
          <t>Dátum</t>
        </is>
      </c>
      <c r="C3" s="2" t="inlineStr">
        <is>
          <t>Ügyfél neve</t>
        </is>
      </c>
      <c r="D3" s="2" t="inlineStr">
        <is>
          <t>Termék/Szolgáltatás</t>
        </is>
      </c>
      <c r="E3" s="2" t="inlineStr">
        <is>
          <t>Nettó összeg (Ft)</t>
        </is>
      </c>
      <c r="F3" s="2" t="inlineStr">
        <is>
          <t>ÁFA kulcs</t>
        </is>
      </c>
      <c r="G3" s="2" t="inlineStr">
        <is>
          <t>ÁFA összeg (Ft)</t>
        </is>
      </c>
      <c r="H3" s="2" t="inlineStr">
        <is>
          <t>Bruttó összeg (Ft)</t>
        </is>
      </c>
      <c r="I3" s="2" t="inlineStr">
        <is>
          <t>Fizetési mód</t>
        </is>
      </c>
      <c r="J3" s="2" t="inlineStr">
        <is>
          <t>Fizetve</t>
        </is>
      </c>
    </row>
    <row r="4">
      <c r="A4" s="4" t="n">
        <v>1</v>
      </c>
      <c r="B4" s="4" t="inlineStr">
        <is>
          <t>2026.07.02.</t>
        </is>
      </c>
      <c r="C4" s="5" t="inlineStr">
        <is>
          <t>Nagy Péter Kft.</t>
        </is>
      </c>
      <c r="D4" s="5" t="inlineStr">
        <is>
          <t>Éves szoftverlicenc</t>
        </is>
      </c>
      <c r="E4" s="6" t="n">
        <v>1200000</v>
      </c>
      <c r="F4" s="7" t="n">
        <v>0.27</v>
      </c>
      <c r="G4" s="6">
        <f>IFERROR(E4*F4,0)</f>
        <v/>
      </c>
      <c r="H4" s="6">
        <f>IFERROR(E4+G4,0)</f>
        <v/>
      </c>
      <c r="I4" s="4" t="inlineStr">
        <is>
          <t>Bankátutalás</t>
        </is>
      </c>
      <c r="J4" s="4" t="inlineStr">
        <is>
          <t>Igen</t>
        </is>
      </c>
    </row>
    <row r="5">
      <c r="A5" s="10" t="n">
        <v>2</v>
      </c>
      <c r="B5" s="10" t="inlineStr">
        <is>
          <t>2026.06.18.</t>
        </is>
      </c>
      <c r="C5" s="11" t="inlineStr">
        <is>
          <t>Kovács Anna Bt.</t>
        </is>
      </c>
      <c r="D5" s="11" t="inlineStr">
        <is>
          <t>Marketing tanácsadás</t>
        </is>
      </c>
      <c r="E5" s="12" t="n">
        <v>350000</v>
      </c>
      <c r="F5" s="13" t="n">
        <v>0.27</v>
      </c>
      <c r="G5" s="12">
        <f>IFERROR(E5*F5,0)</f>
        <v/>
      </c>
      <c r="H5" s="12">
        <f>IFERROR(E5+G5,0)</f>
        <v/>
      </c>
      <c r="I5" s="10" t="inlineStr">
        <is>
          <t>Bankátutalás</t>
        </is>
      </c>
      <c r="J5" s="10" t="inlineStr">
        <is>
          <t>Igen</t>
        </is>
      </c>
    </row>
    <row r="6">
      <c r="A6" s="4" t="n">
        <v>3</v>
      </c>
      <c r="B6" s="4" t="inlineStr">
        <is>
          <t>2026.03.09.</t>
        </is>
      </c>
      <c r="C6" s="5" t="inlineStr">
        <is>
          <t>Szabó Gábor egyéni vállalkozó</t>
        </is>
      </c>
      <c r="D6" s="5" t="inlineStr">
        <is>
          <t>Könyvelési szolgáltatás</t>
        </is>
      </c>
      <c r="E6" s="6" t="n">
        <v>180000</v>
      </c>
      <c r="F6" s="7" t="n">
        <v>0.27</v>
      </c>
      <c r="G6" s="6">
        <f>IFERROR(E6*F6,0)</f>
        <v/>
      </c>
      <c r="H6" s="6">
        <f>IFERROR(E6+G6,0)</f>
        <v/>
      </c>
      <c r="I6" s="4" t="inlineStr">
        <is>
          <t>Készpénz</t>
        </is>
      </c>
      <c r="J6" s="4" t="inlineStr">
        <is>
          <t>Igen</t>
        </is>
      </c>
    </row>
    <row r="7">
      <c r="A7" s="10" t="n">
        <v>4</v>
      </c>
      <c r="B7" s="10" t="inlineStr">
        <is>
          <t>2026.07.10.</t>
        </is>
      </c>
      <c r="C7" s="11" t="inlineStr">
        <is>
          <t>Tóth Erzsébet Kft.</t>
        </is>
      </c>
      <c r="D7" s="11" t="inlineStr">
        <is>
          <t>Weboldal fejlesztés</t>
        </is>
      </c>
      <c r="E7" s="12" t="n">
        <v>980000</v>
      </c>
      <c r="F7" s="13" t="n">
        <v>0.27</v>
      </c>
      <c r="G7" s="12">
        <f>IFERROR(E7*F7,0)</f>
        <v/>
      </c>
      <c r="H7" s="12">
        <f>IFERROR(E7+G7,0)</f>
        <v/>
      </c>
      <c r="I7" s="10" t="inlineStr">
        <is>
          <t>Bankátutalás</t>
        </is>
      </c>
      <c r="J7" s="10" t="inlineStr">
        <is>
          <t>Nem</t>
        </is>
      </c>
    </row>
    <row r="8">
      <c r="A8" s="4" t="n">
        <v>5</v>
      </c>
      <c r="B8" s="4" t="inlineStr">
        <is>
          <t>2026.06.28.</t>
        </is>
      </c>
      <c r="C8" s="5" t="inlineStr">
        <is>
          <t>Horváth Zoltán Bt.</t>
        </is>
      </c>
      <c r="D8" s="5" t="inlineStr">
        <is>
          <t>Grafikai design</t>
        </is>
      </c>
      <c r="E8" s="6" t="n">
        <v>220000</v>
      </c>
      <c r="F8" s="7" t="n">
        <v>0.27</v>
      </c>
      <c r="G8" s="6">
        <f>IFERROR(E8*F8,0)</f>
        <v/>
      </c>
      <c r="H8" s="6">
        <f>IFERROR(E8+G8,0)</f>
        <v/>
      </c>
      <c r="I8" s="4" t="inlineStr">
        <is>
          <t>Bankkártya</t>
        </is>
      </c>
      <c r="J8" s="4" t="inlineStr">
        <is>
          <t>Igen</t>
        </is>
      </c>
    </row>
    <row r="9">
      <c r="A9" s="10" t="n">
        <v>6</v>
      </c>
      <c r="B9" s="10" t="inlineStr">
        <is>
          <t>2026.05.14.</t>
        </is>
      </c>
      <c r="C9" s="11" t="inlineStr">
        <is>
          <t>Kiss Mária Kft.</t>
        </is>
      </c>
      <c r="D9" s="11" t="inlineStr">
        <is>
          <t>IT karbantartás</t>
        </is>
      </c>
      <c r="E9" s="12" t="n">
        <v>540000</v>
      </c>
      <c r="F9" s="13" t="n">
        <v>0.27</v>
      </c>
      <c r="G9" s="12">
        <f>IFERROR(E9*F9,0)</f>
        <v/>
      </c>
      <c r="H9" s="12">
        <f>IFERROR(E9+G9,0)</f>
        <v/>
      </c>
      <c r="I9" s="10" t="inlineStr">
        <is>
          <t>Bankátutalás</t>
        </is>
      </c>
      <c r="J9" s="10" t="inlineStr">
        <is>
          <t>Igen</t>
        </is>
      </c>
    </row>
    <row r="10">
      <c r="A10" s="4" t="n">
        <v>7</v>
      </c>
      <c r="B10" s="4" t="inlineStr">
        <is>
          <t>2026.02.20.</t>
        </is>
      </c>
      <c r="C10" s="5" t="inlineStr">
        <is>
          <t>Varga József egyéni vállalkozó</t>
        </is>
      </c>
      <c r="D10" s="5" t="inlineStr">
        <is>
          <t>Oktatási anyag</t>
        </is>
      </c>
      <c r="E10" s="6" t="n">
        <v>95000</v>
      </c>
      <c r="F10" s="7" t="n">
        <v>0.05</v>
      </c>
      <c r="G10" s="6">
        <f>IFERROR(E10*F10,0)</f>
        <v/>
      </c>
      <c r="H10" s="6">
        <f>IFERROR(E10+G10,0)</f>
        <v/>
      </c>
      <c r="I10" s="4" t="inlineStr">
        <is>
          <t>Készpénz</t>
        </is>
      </c>
      <c r="J10" s="4" t="inlineStr">
        <is>
          <t>Igen</t>
        </is>
      </c>
    </row>
    <row r="11">
      <c r="A11" s="10" t="n">
        <v>8</v>
      </c>
      <c r="B11" s="10" t="inlineStr">
        <is>
          <t>2026.07.15.</t>
        </is>
      </c>
      <c r="C11" s="11" t="inlineStr">
        <is>
          <t>Molnár Katalin Kft.</t>
        </is>
      </c>
      <c r="D11" s="11" t="inlineStr">
        <is>
          <t>Rendszerintegráció</t>
        </is>
      </c>
      <c r="E11" s="12" t="n">
        <v>2150000</v>
      </c>
      <c r="F11" s="13" t="n">
        <v>0.27</v>
      </c>
      <c r="G11" s="12">
        <f>IFERROR(E11*F11,0)</f>
        <v/>
      </c>
      <c r="H11" s="12">
        <f>IFERROR(E11+G11,0)</f>
        <v/>
      </c>
      <c r="I11" s="10" t="inlineStr">
        <is>
          <t>Bankátutalás</t>
        </is>
      </c>
      <c r="J11" s="10" t="inlineStr">
        <is>
          <t>Nem</t>
        </is>
      </c>
    </row>
    <row r="12">
      <c r="A12" s="4" t="n">
        <v>9</v>
      </c>
      <c r="B12" s="4" t="inlineStr">
        <is>
          <t>2026.06.05.</t>
        </is>
      </c>
      <c r="C12" s="5" t="inlineStr">
        <is>
          <t>Németh Sándor Bt.</t>
        </is>
      </c>
      <c r="D12" s="5" t="inlineStr">
        <is>
          <t>Jogi tanácsadás</t>
        </is>
      </c>
      <c r="E12" s="6" t="n">
        <v>410000</v>
      </c>
      <c r="F12" s="7" t="n">
        <v>0.27</v>
      </c>
      <c r="G12" s="6">
        <f>IFERROR(E12*F12,0)</f>
        <v/>
      </c>
      <c r="H12" s="6">
        <f>IFERROR(E12+G12,0)</f>
        <v/>
      </c>
      <c r="I12" s="4" t="inlineStr">
        <is>
          <t>Bankátutalás</t>
        </is>
      </c>
      <c r="J12" s="4" t="inlineStr">
        <is>
          <t>Igen</t>
        </is>
      </c>
    </row>
    <row r="13">
      <c r="A13" s="10" t="n">
        <v>10</v>
      </c>
      <c r="B13" s="10" t="inlineStr">
        <is>
          <t>2026.07.05.</t>
        </is>
      </c>
      <c r="C13" s="11" t="inlineStr">
        <is>
          <t>Farkas Ildikó Kft.</t>
        </is>
      </c>
      <c r="D13" s="11" t="inlineStr">
        <is>
          <t>Nyomtatott kiadvány</t>
        </is>
      </c>
      <c r="E13" s="12" t="n">
        <v>130000</v>
      </c>
      <c r="F13" s="13" t="n">
        <v>0.05</v>
      </c>
      <c r="G13" s="12">
        <f>IFERROR(E13*F13,0)</f>
        <v/>
      </c>
      <c r="H13" s="12">
        <f>IFERROR(E13+G13,0)</f>
        <v/>
      </c>
      <c r="I13" s="10" t="inlineStr">
        <is>
          <t>Bankkártya</t>
        </is>
      </c>
      <c r="J13" s="10" t="inlineStr">
        <is>
          <t>Igen</t>
        </is>
      </c>
    </row>
    <row r="14"/>
    <row r="15">
      <c r="D15" s="17" t="inlineStr">
        <is>
          <t>ÖSSZESEN</t>
        </is>
      </c>
      <c r="E15" s="15">
        <f>SUM(E4:E13)</f>
        <v/>
      </c>
      <c r="G15" s="15">
        <f>SUM(G4:G13)</f>
        <v/>
      </c>
      <c r="H15" s="15">
        <f>SUM(H4:H13)</f>
        <v/>
      </c>
    </row>
    <row r="16">
      <c r="D16" t="inlineStr">
        <is>
          <t>Kifizetetlen tételek száma:</t>
        </is>
      </c>
      <c r="E16">
        <f>COUNTIF(J4:J13,"Nem")</f>
        <v/>
      </c>
    </row>
    <row r="17">
      <c r="D17" t="inlineStr">
        <is>
          <t>Átlagos bruttó tranzakció:</t>
        </is>
      </c>
      <c r="E17" s="18">
        <f>IFERROR(AVERAGE(H4:H13),0)</f>
        <v/>
      </c>
    </row>
  </sheetData>
  <mergeCells count="1">
    <mergeCell ref="A1:K1"/>
  </mergeCells>
  <conditionalFormatting sqref="J4:J13">
    <cfRule type="expression" priority="1" dxfId="0" stopIfTrue="1">
      <formula>J4="Nem"</formula>
    </cfRule>
    <cfRule type="expression" priority="2" dxfId="1" stopIfTrue="1">
      <formula>J4="Igen"</formula>
    </cfRule>
  </conditionalFormatting>
  <dataValidations count="3">
    <dataValidation sqref="C4:C13" showErrorMessage="1" showInputMessage="1" allowBlank="1" type="list">
      <formula1>"Nagy Péter Kft.,Kovács Anna Bt.,Szabó Gábor egyéni vállalkozó,Tóth Erzsébet Kft.,Horváth Zoltán Bt.,Kiss Mária Kft.,Varga József egyéni vállalkozó,Molnár Katalin Kft.,Németh Sándor Bt.,Farkas Ildikó Kft."</formula1>
    </dataValidation>
    <dataValidation sqref="J4:J13" showErrorMessage="1" showInputMessage="1" allowBlank="1" type="list">
      <formula1>"Igen,Nem"</formula1>
    </dataValidation>
    <dataValidation sqref="I4:I13" showErrorMessage="1" showInputMessage="1" allowBlank="1" type="list">
      <formula1>"Bankátutalás,Készpénz,Bankkártya"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4" customWidth="1" min="2" max="2"/>
    <col width="22" customWidth="1" min="3" max="3"/>
    <col width="4" customWidth="1" min="4" max="4"/>
    <col width="18" customWidth="1" min="5" max="5"/>
    <col width="14" customWidth="1" min="6" max="6"/>
  </cols>
  <sheetData>
    <row r="1" ht="26" customHeight="1">
      <c r="A1" s="1" t="inlineStr">
        <is>
          <t>ÜGYFÉLNYILVÁNTARTÁS - VEZETŐI ÁTTEKINTÉS</t>
        </is>
      </c>
    </row>
    <row r="2"/>
    <row r="3">
      <c r="A3" s="19" t="inlineStr">
        <is>
          <t>Összes ügyfél száma</t>
        </is>
      </c>
      <c r="C3" s="20">
        <f>COUNTA(Ügyfelek!B4:B13)</f>
        <v/>
      </c>
    </row>
    <row r="4">
      <c r="A4" s="19" t="inlineStr">
        <is>
          <t>Aktív ügyfelek száma</t>
        </is>
      </c>
      <c r="C4" s="20">
        <f>COUNTIF(Ügyfelek!N4:N13,"Aktív")</f>
        <v/>
      </c>
    </row>
    <row r="5">
      <c r="A5" s="19" t="inlineStr">
        <is>
          <t>Összes vásárlási érték (Ft)</t>
        </is>
      </c>
      <c r="C5" s="21">
        <f>SUM(Ügyfelek!L4:L13)</f>
        <v/>
      </c>
    </row>
    <row r="6">
      <c r="A6" s="19" t="inlineStr">
        <is>
          <t>Átlagos ügyfélérték (Ft)</t>
        </is>
      </c>
      <c r="C6" s="21">
        <f>IFERROR(AVERAGE(Ügyfelek!L4:L13),0)</f>
        <v/>
      </c>
    </row>
    <row r="7">
      <c r="A7" s="19" t="inlineStr">
        <is>
          <t>VIP ügyfelek aránya</t>
        </is>
      </c>
      <c r="C7" s="22">
        <f>IFERROR(COUNTIF(Ügyfelek!I4:I13,"VIP")/COUNTA(Ügyfelek!B4:B13),0)</f>
        <v/>
      </c>
    </row>
    <row r="8">
      <c r="A8" s="19" t="inlineStr">
        <is>
          <t>Kifizetetlen tranzakciók száma</t>
        </is>
      </c>
      <c r="C8" s="20">
        <f>COUNTIF(Tranzakciók!J4:J13,"Nem")</f>
        <v/>
      </c>
    </row>
    <row r="9"/>
    <row r="10"/>
    <row r="11">
      <c r="A11" s="3" t="inlineStr">
        <is>
          <t>Ügyfél vásárlási teljesítmény</t>
        </is>
      </c>
      <c r="E11" s="3" t="inlineStr">
        <is>
          <t>Kategória eloszlás</t>
        </is>
      </c>
    </row>
    <row r="12">
      <c r="A12" s="23" t="inlineStr">
        <is>
          <t>Ügyfél neve</t>
        </is>
      </c>
      <c r="B12" s="23" t="inlineStr">
        <is>
          <t>Összes vásárlás (Ft)</t>
        </is>
      </c>
      <c r="C12" s="23" t="inlineStr">
        <is>
          <t>Kategória</t>
        </is>
      </c>
      <c r="E12" s="23" t="inlineStr">
        <is>
          <t>Kategória</t>
        </is>
      </c>
      <c r="F12" s="23" t="inlineStr">
        <is>
          <t>Darabszám</t>
        </is>
      </c>
    </row>
    <row r="13">
      <c r="A13" s="24">
        <f>Ügyfelek!B4</f>
        <v/>
      </c>
      <c r="B13" s="25">
        <f>Ügyfelek!L4</f>
        <v/>
      </c>
      <c r="C13" s="24">
        <f>Ügyfelek!I4</f>
        <v/>
      </c>
      <c r="E13" s="24" t="inlineStr">
        <is>
          <t>VIP</t>
        </is>
      </c>
      <c r="F13" s="24">
        <f>COUNTIF(Ügyfelek!I4:I13,"VIP")</f>
        <v/>
      </c>
    </row>
    <row r="14">
      <c r="A14" s="26">
        <f>Ügyfelek!B5</f>
        <v/>
      </c>
      <c r="B14" s="27">
        <f>Ügyfelek!L5</f>
        <v/>
      </c>
      <c r="C14" s="26">
        <f>Ügyfelek!I5</f>
        <v/>
      </c>
      <c r="E14" s="26" t="inlineStr">
        <is>
          <t>Standard</t>
        </is>
      </c>
      <c r="F14" s="26">
        <f>COUNTIF(Ügyfelek!I4:I13,"Standard")</f>
        <v/>
      </c>
    </row>
    <row r="15">
      <c r="A15" s="24">
        <f>Ügyfelek!B6</f>
        <v/>
      </c>
      <c r="B15" s="25">
        <f>Ügyfelek!L6</f>
        <v/>
      </c>
      <c r="C15" s="24">
        <f>Ügyfelek!I6</f>
        <v/>
      </c>
      <c r="E15" s="24" t="inlineStr">
        <is>
          <t>Új</t>
        </is>
      </c>
      <c r="F15" s="24">
        <f>COUNTIF(Ügyfelek!I4:I13,"Új")</f>
        <v/>
      </c>
    </row>
    <row r="16">
      <c r="A16" s="26">
        <f>Ügyfelek!B7</f>
        <v/>
      </c>
      <c r="B16" s="27">
        <f>Ügyfelek!L7</f>
        <v/>
      </c>
      <c r="C16" s="26">
        <f>Ügyfelek!I7</f>
        <v/>
      </c>
    </row>
    <row r="17">
      <c r="A17" s="24">
        <f>Ügyfelek!B8</f>
        <v/>
      </c>
      <c r="B17" s="25">
        <f>Ügyfelek!L8</f>
        <v/>
      </c>
      <c r="C17" s="24">
        <f>Ügyfelek!I8</f>
        <v/>
      </c>
    </row>
    <row r="18">
      <c r="A18" s="26">
        <f>Ügyfelek!B9</f>
        <v/>
      </c>
      <c r="B18" s="27">
        <f>Ügyfelek!L9</f>
        <v/>
      </c>
      <c r="C18" s="26">
        <f>Ügyfelek!I9</f>
        <v/>
      </c>
    </row>
    <row r="19">
      <c r="A19" s="24">
        <f>Ügyfelek!B10</f>
        <v/>
      </c>
      <c r="B19" s="25">
        <f>Ügyfelek!L10</f>
        <v/>
      </c>
      <c r="C19" s="24">
        <f>Ügyfelek!I10</f>
        <v/>
      </c>
    </row>
    <row r="20">
      <c r="A20" s="26">
        <f>Ügyfelek!B11</f>
        <v/>
      </c>
      <c r="B20" s="27">
        <f>Ügyfelek!L11</f>
        <v/>
      </c>
      <c r="C20" s="26">
        <f>Ügyfelek!I11</f>
        <v/>
      </c>
    </row>
    <row r="21">
      <c r="A21" s="24">
        <f>Ügyfelek!B12</f>
        <v/>
      </c>
      <c r="B21" s="25">
        <f>Ügyfelek!L12</f>
        <v/>
      </c>
      <c r="C21" s="24">
        <f>Ügyfelek!I12</f>
        <v/>
      </c>
    </row>
    <row r="22">
      <c r="A22" s="26">
        <f>Ügyfelek!B13</f>
        <v/>
      </c>
      <c r="B22" s="27">
        <f>Ügyfelek!L13</f>
        <v/>
      </c>
      <c r="C22" s="26">
        <f>Ügyfelek!I13</f>
        <v/>
      </c>
    </row>
  </sheetData>
  <mergeCells count="3">
    <mergeCell ref="A1:F1"/>
    <mergeCell ref="A11:C11"/>
    <mergeCell ref="E11:F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" t="inlineStr">
        <is>
          <t>ÚTMUTATÓ - ÜGYFÉLNYILVÁNTARTÁS SABLON</t>
        </is>
      </c>
    </row>
    <row r="2"/>
    <row r="3">
      <c r="A3" s="2" t="inlineStr">
        <is>
          <t>Munkalap / Oszlop</t>
        </is>
      </c>
      <c r="B3" s="2" t="inlineStr">
        <is>
          <t>Leírás</t>
        </is>
      </c>
    </row>
    <row r="4" ht="32" customHeight="1">
      <c r="A4" s="28" t="inlineStr">
        <is>
          <t>Ügyfelek munkalap</t>
        </is>
      </c>
      <c r="B4" s="29" t="inlineStr">
        <is>
          <t>Az összes ügyfél alapadatait tartalmazza: cégnév, cégforma, adószám, elérhetőségek, kategória és vásárlási történet.</t>
        </is>
      </c>
    </row>
    <row r="5" ht="32" customHeight="1">
      <c r="A5" s="30" t="inlineStr">
        <is>
          <t>Kategória</t>
        </is>
      </c>
      <c r="B5" s="31" t="inlineStr">
        <is>
          <t>VIP / Standard / Új - legördülő listából választható. A kedvezmény % automatikusan hozzárendelődik a Q4:R6 táblázat alapján.</t>
        </is>
      </c>
    </row>
    <row r="6" ht="32" customHeight="1">
      <c r="A6" s="28" t="inlineStr">
        <is>
          <t>Napok az utolsó rendelés óta</t>
        </is>
      </c>
      <c r="B6" s="29" t="inlineStr">
        <is>
          <t>Automatikusan számolja a mai nap és az utolsó rendelés dátuma közötti napok számát.</t>
        </is>
      </c>
    </row>
    <row r="7" ht="32" customHeight="1">
      <c r="A7" s="30" t="inlineStr">
        <is>
          <t>Aktív státusz</t>
        </is>
      </c>
      <c r="B7" s="31" t="inlineStr">
        <is>
          <t>Ha az utolsó rendelés 90 napnál nem régebbi, az ügyfél 'Aktív', egyébként 'Inaktív'. Színes kiemeléssel jelölve.</t>
        </is>
      </c>
    </row>
    <row r="8" ht="32" customHeight="1">
      <c r="A8" s="28" t="inlineStr">
        <is>
          <t>Kedvezmény %</t>
        </is>
      </c>
      <c r="B8" s="29" t="inlineStr">
        <is>
          <t>A VLOOKUP függvény a kategória alapján automatikusan kikeresi a kedvezmény mértékét.</t>
        </is>
      </c>
    </row>
    <row r="9" ht="32" customHeight="1">
      <c r="A9" s="30" t="inlineStr">
        <is>
          <t>Tranzakciók munkalap</t>
        </is>
      </c>
      <c r="B9" s="31" t="inlineStr">
        <is>
          <t>Minden ügyféllel kapcsolatos számlázási tételt rögzít: dátum, termék, nettó összeg, ÁFA, bruttó összeg, fizetési státusz.</t>
        </is>
      </c>
    </row>
    <row r="10" ht="32" customHeight="1">
      <c r="A10" s="28" t="inlineStr">
        <is>
          <t>Ügyfél neve (Tranzakciók)</t>
        </is>
      </c>
      <c r="B10" s="29" t="inlineStr">
        <is>
          <t>Legördülő listából választható, közvetlenül az Ügyfelek munkalap adatai alapján.</t>
        </is>
      </c>
    </row>
    <row r="11" ht="32" customHeight="1">
      <c r="A11" s="30" t="inlineStr">
        <is>
          <t>ÁFA kulcs</t>
        </is>
      </c>
      <c r="B11" s="31" t="inlineStr">
        <is>
          <t>27% az általános kulcs, 5% a kedvezményes kulcs (pl. könyv, oktatási anyag). A bruttó összeg automatikusan számolódik.</t>
        </is>
      </c>
    </row>
    <row r="12" ht="32" customHeight="1">
      <c r="A12" s="28" t="inlineStr">
        <is>
          <t>Fizetve</t>
        </is>
      </c>
      <c r="B12" s="29" t="inlineStr">
        <is>
          <t>Igen/Nem legördülő - piros jelöléssel láthatók a kifizetetlen tételek.</t>
        </is>
      </c>
    </row>
    <row r="13" ht="32" customHeight="1">
      <c r="A13" s="30" t="inlineStr">
        <is>
          <t>Dashboard munkalap</t>
        </is>
      </c>
      <c r="B13" s="31" t="inlineStr">
        <is>
          <t>Kulcsmutatók (KPI-ok) és diagramok: ügyfelek száma, aktivitás, összes bevétel, kategória eloszlás oszlop- és kördiagramon.</t>
        </is>
      </c>
    </row>
    <row r="14" ht="32" customHeight="1">
      <c r="A14" s="28" t="inlineStr">
        <is>
          <t>Frissítés</t>
        </is>
      </c>
      <c r="B14" s="29" t="inlineStr">
        <is>
          <t>Az Ügyfelek és Tranzakciók munkalapok adatainak módosításakor a Dashboard automatikusan frissül.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2026-07-21T16:22:07Z</dcterms:created>
  <dcterms:modified xmlns:dcterms="http://purl.org/dc/terms/" xmlns:xsi="http://www.w3.org/2001/XMLSchema-instance" xsi:type="dcterms:W3CDTF">2026-07-21T16:22:07Z</dcterms:modified>
</cp:coreProperties>
</file>