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zámlák" sheetId="1" state="visible" r:id="rId1"/>
    <sheet xmlns:r="http://schemas.openxmlformats.org/officeDocument/2006/relationships" name="Partner törzs" sheetId="2" state="visible" r:id="rId2"/>
    <sheet xmlns:r="http://schemas.openxmlformats.org/officeDocument/2006/relationships" name="Összesítő" sheetId="3" state="visible" r:id="rId3"/>
    <sheet xmlns:r="http://schemas.openxmlformats.org/officeDocument/2006/relationships" name="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.mm.dd."/>
    <numFmt numFmtId="165" formatCode="# ##0 &quot;Ft&quot;;[Red]-# ##0 &quot;Ft&quot;"/>
    <numFmt numFmtId="166" formatCode="0 &quot;db&quot;"/>
  </numFmts>
  <fonts count="7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  <font>
      <name val="Calibri"/>
      <b val="1"/>
      <color rgb="00C8102E"/>
      <sz val="13"/>
    </font>
    <font>
      <name val="Calibri"/>
      <b val="1"/>
      <color rgb="001E293B"/>
      <sz val="14"/>
    </font>
  </fonts>
  <fills count="5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9" fontId="3" fillId="4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0" fontId="0" fillId="0" borderId="1" pivotButton="0" quotePrefix="0" xfId="0"/>
    <xf numFmtId="0" fontId="4" fillId="0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9" fontId="3" fillId="3" borderId="1" applyAlignment="1" pivotButton="0" quotePrefix="0" xfId="0">
      <alignment horizontal="center" vertical="center" wrapText="1"/>
    </xf>
    <xf numFmtId="9" fontId="3" fillId="0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2" fillId="2" borderId="1" applyAlignment="1" pivotButton="0" quotePrefix="0" xfId="0">
      <alignment horizontal="left" vertical="center" wrapText="1"/>
    </xf>
    <xf numFmtId="165" fontId="6" fillId="0" borderId="1" applyAlignment="1" pivotButton="0" quotePrefix="0" xfId="0">
      <alignment horizontal="right" vertical="center"/>
    </xf>
    <xf numFmtId="166" fontId="6" fillId="0" borderId="1" applyAlignment="1" pivotButton="0" quotePrefix="0" xfId="0">
      <alignment horizontal="right" vertical="center"/>
    </xf>
    <xf numFmtId="9" fontId="6" fillId="0" borderId="1" applyAlignment="1" pivotButton="0" quotePrefix="0" xfId="0">
      <alignment horizontal="right" vertical="center"/>
    </xf>
    <xf numFmtId="0" fontId="3" fillId="0" borderId="1" pivotButton="0" quotePrefix="0" xfId="0"/>
    <xf numFmtId="165" fontId="3" fillId="0" borderId="1" pivotButton="0" quotePrefix="0" xfId="0"/>
    <xf numFmtId="0" fontId="4" fillId="0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4" fillId="3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top" wrapText="1"/>
    </xf>
    <xf numFmtId="164" fontId="3" fillId="4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165" fontId="6" fillId="0" borderId="1" applyAlignment="1" pivotButton="0" quotePrefix="0" xfId="0">
      <alignment horizontal="right" vertical="center"/>
    </xf>
    <xf numFmtId="166" fontId="6" fillId="0" borderId="1" applyAlignment="1" pivotButton="0" quotePrefix="0" xfId="0">
      <alignment horizontal="right" vertical="center"/>
    </xf>
    <xf numFmtId="165" fontId="3" fillId="0" borderId="1" pivotButton="0" quotePrefix="0" xfId="0"/>
  </cellXfs>
  <cellStyles count="1">
    <cellStyle name="Normal" xfId="0" builtinId="0" hidden="0"/>
  </cellStyles>
  <dxfs count="4">
    <dxf>
      <font>
        <name val="Calibri"/>
        <b val="1"/>
        <color rgb="00FFFFFF"/>
        <sz val="11"/>
      </font>
      <fill>
        <patternFill patternType="solid">
          <fgColor rgb="0016A34A"/>
        </patternFill>
      </fill>
    </dxf>
    <dxf>
      <font>
        <name val="Calibri"/>
        <b val="1"/>
        <color rgb="00FFFFFF"/>
        <sz val="11"/>
      </font>
      <fill>
        <patternFill patternType="solid">
          <fgColor rgb="00DC2626"/>
        </patternFill>
      </fill>
    </dxf>
    <dxf>
      <font>
        <name val="Calibri"/>
        <b val="1"/>
        <color rgb="001E293B"/>
        <sz val="11"/>
      </font>
      <fill>
        <patternFill patternType="solid">
          <fgColor rgb="00FACC15"/>
        </patternFill>
      </fill>
    </dxf>
    <dxf>
      <font>
        <name val="Calibri"/>
        <b val="1"/>
        <color rgb="00DC2626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Számlák megoszlása státusz szerint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'Összesítő'!E4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ACC15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'Összesítő'!$D$5:$D$7</f>
            </numRef>
          </cat>
          <val>
            <numRef>
              <f>'Összesítő'!$E$5:$E$7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Kimenő és bejövő számlák bruttó értéke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'Összesítő'!E11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'Összesítő'!$D$12:$D$13</f>
            </numRef>
          </cat>
          <val>
            <numRef>
              <f>'Összesítő'!$E$12:$E$13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Bruttó érték (Ft)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Számlaértékek alakulása számla kelte szerint</a:t>
            </a:r>
          </a:p>
        </rich>
      </tx>
    </title>
    <plotArea>
      <lineChart>
        <grouping val="standard"/>
        <ser>
          <idx val="0"/>
          <order val="0"/>
          <tx>
            <strRef>
              <f>'Számlák'!N2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'Számlák'!$H$3:$H$11</f>
            </numRef>
          </cat>
          <val>
            <numRef>
              <f>'Számlák'!$N$3:$N$11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Számla kelte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Bruttó érték (Ft)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14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31</row>
      <rowOff>0</rowOff>
    </from>
    <ext cx="79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14" customWidth="1" min="3" max="3"/>
    <col width="32" customWidth="1" min="4" max="4"/>
    <col width="20" customWidth="1" min="5" max="5"/>
    <col width="17" customWidth="1" min="6" max="6"/>
    <col width="16" customWidth="1" min="7" max="7"/>
    <col width="13" customWidth="1" min="8" max="8"/>
    <col width="15" customWidth="1" min="9" max="9"/>
    <col width="15" customWidth="1" min="10" max="10"/>
    <col width="15" customWidth="1" min="11" max="11"/>
    <col width="10" customWidth="1" min="12" max="12"/>
    <col width="14" customWidth="1" min="13" max="13"/>
    <col width="15" customWidth="1" min="14" max="14"/>
    <col width="20" customWidth="1" min="15" max="15"/>
    <col width="14" customWidth="1" min="16" max="16"/>
    <col width="13" customWidth="1" min="17" max="17"/>
    <col width="13" customWidth="1" min="18" max="18"/>
    <col width="12" customWidth="1" min="19" max="19"/>
    <col width="34" customWidth="1" min="20" max="20"/>
  </cols>
  <sheetData>
    <row r="1" ht="26" customHeight="1">
      <c r="A1" s="1" t="inlineStr">
        <is>
          <t>Számlakövető – kimenő és bejövő számlák nyilvántartása (2026)</t>
        </is>
      </c>
    </row>
    <row r="2" ht="42" customHeight="1">
      <c r="A2" s="2" t="inlineStr">
        <is>
          <t>Sorszám</t>
        </is>
      </c>
      <c r="B2" s="2" t="inlineStr">
        <is>
          <t>Számla típusa</t>
        </is>
      </c>
      <c r="C2" s="2" t="inlineStr">
        <is>
          <t>Számlaszám</t>
        </is>
      </c>
      <c r="D2" s="2" t="inlineStr">
        <is>
          <t>Partner neve</t>
        </is>
      </c>
      <c r="E2" s="2" t="inlineStr">
        <is>
          <t>Partner típusa</t>
        </is>
      </c>
      <c r="F2" s="2" t="inlineStr">
        <is>
          <t>Adószám</t>
        </is>
      </c>
      <c r="G2" s="2" t="inlineStr">
        <is>
          <t>Város</t>
        </is>
      </c>
      <c r="H2" s="2" t="inlineStr">
        <is>
          <t>Számla kelte</t>
        </is>
      </c>
      <c r="I2" s="2" t="inlineStr">
        <is>
          <t>Teljesítés dátuma</t>
        </is>
      </c>
      <c r="J2" s="2" t="inlineStr">
        <is>
          <t>Fizetési határidő</t>
        </is>
      </c>
      <c r="K2" s="2" t="inlineStr">
        <is>
          <t>Nettó érték (Ft)</t>
        </is>
      </c>
      <c r="L2" s="2" t="inlineStr">
        <is>
          <t>ÁFA-kulcs</t>
        </is>
      </c>
      <c r="M2" s="2" t="inlineStr">
        <is>
          <t>ÁFA összege (Ft)</t>
        </is>
      </c>
      <c r="N2" s="2" t="inlineStr">
        <is>
          <t>Bruttó érték (Ft)</t>
        </is>
      </c>
      <c r="O2" s="2" t="inlineStr">
        <is>
          <t>Befizetett / kifizetett összeg (Ft)</t>
        </is>
      </c>
      <c r="P2" s="2" t="inlineStr">
        <is>
          <t>Hátralék (Ft)</t>
        </is>
      </c>
      <c r="Q2" s="2" t="inlineStr">
        <is>
          <t>Fizetési státusz</t>
        </is>
      </c>
      <c r="R2" s="2" t="inlineStr">
        <is>
          <t>Fizetés dátuma</t>
        </is>
      </c>
      <c r="S2" s="2" t="inlineStr">
        <is>
          <t>Napok késedelemben</t>
        </is>
      </c>
      <c r="T2" s="2" t="inlineStr">
        <is>
          <t>Megjegyzés</t>
        </is>
      </c>
    </row>
    <row r="3">
      <c r="A3" s="3" t="n">
        <v>1</v>
      </c>
      <c r="B3" s="4" t="inlineStr">
        <is>
          <t>Kimenő</t>
        </is>
      </c>
      <c r="C3" s="5" t="inlineStr">
        <is>
          <t>K-2026/001</t>
        </is>
      </c>
      <c r="D3" s="5" t="inlineStr">
        <is>
          <t>Nagy Péter egyéni vállalkozó</t>
        </is>
      </c>
      <c r="E3" s="6">
        <f>IFERROR(VLOOKUP(D3,'Partner törzs'!$A$3:$H$11,2,FALSE),"")</f>
        <v/>
      </c>
      <c r="F3" s="6">
        <f>IFERROR(VLOOKUP(D3,'Partner törzs'!$A$3:$H$11,3,FALSE),"")</f>
        <v/>
      </c>
      <c r="G3" s="6">
        <f>IFERROR(VLOOKUP(D3,'Partner törzs'!$A$3:$H$11,4,FALSE),"")</f>
        <v/>
      </c>
      <c r="H3" s="32" t="n">
        <v>46037</v>
      </c>
      <c r="I3" s="32" t="n">
        <v>46037</v>
      </c>
      <c r="J3" s="33">
        <f>IFERROR(I3+VLOOKUP(D3,'Partner törzs'!$A$3:$H$11,6,FALSE),"")</f>
        <v/>
      </c>
      <c r="K3" s="34" t="n">
        <v>850000</v>
      </c>
      <c r="L3" s="10" t="n">
        <v>0.27</v>
      </c>
      <c r="M3" s="35">
        <f>K3*L3</f>
        <v/>
      </c>
      <c r="N3" s="35">
        <f>K3+M3</f>
        <v/>
      </c>
      <c r="O3" s="34" t="n">
        <v>1079500</v>
      </c>
      <c r="P3" s="35">
        <f>MAX(0,N3-O3)</f>
        <v/>
      </c>
      <c r="Q3" s="3">
        <f>IF(P3=0,"Fizetve",IF(TODAY()&gt;J3,"Lejárt","Nyitott"))</f>
        <v/>
      </c>
      <c r="R3" s="32" t="n">
        <v>46063</v>
      </c>
      <c r="S3" s="3">
        <f>IF(AND(P3&gt;0,TODAY()&gt;J3),TODAY()-J3,0)</f>
        <v/>
      </c>
      <c r="T3" s="5" t="inlineStr">
        <is>
          <t>Teljesítve, időben fizetve</t>
        </is>
      </c>
    </row>
    <row r="4">
      <c r="A4" s="12" t="n">
        <v>2</v>
      </c>
      <c r="B4" s="4" t="inlineStr">
        <is>
          <t>Kimenő</t>
        </is>
      </c>
      <c r="C4" s="5" t="inlineStr">
        <is>
          <t>K-2026/002</t>
        </is>
      </c>
      <c r="D4" s="5" t="inlineStr">
        <is>
          <t>Kovács Anna Kft.</t>
        </is>
      </c>
      <c r="E4" s="13">
        <f>IFERROR(VLOOKUP(D4,'Partner törzs'!$A$3:$H$11,2,FALSE),"")</f>
        <v/>
      </c>
      <c r="F4" s="13">
        <f>IFERROR(VLOOKUP(D4,'Partner törzs'!$A$3:$H$11,3,FALSE),"")</f>
        <v/>
      </c>
      <c r="G4" s="13">
        <f>IFERROR(VLOOKUP(D4,'Partner törzs'!$A$3:$H$11,4,FALSE),"")</f>
        <v/>
      </c>
      <c r="H4" s="32" t="n">
        <v>46056</v>
      </c>
      <c r="I4" s="32" t="n">
        <v>46058</v>
      </c>
      <c r="J4" s="36">
        <f>IFERROR(I4+VLOOKUP(D4,'Partner törzs'!$A$3:$H$11,6,FALSE),"")</f>
        <v/>
      </c>
      <c r="K4" s="34" t="n">
        <v>1200000</v>
      </c>
      <c r="L4" s="10" t="n">
        <v>0.27</v>
      </c>
      <c r="M4" s="37">
        <f>K4*L4</f>
        <v/>
      </c>
      <c r="N4" s="37">
        <f>K4+M4</f>
        <v/>
      </c>
      <c r="O4" s="34" t="n">
        <v>800000</v>
      </c>
      <c r="P4" s="37">
        <f>MAX(0,N4-O4)</f>
        <v/>
      </c>
      <c r="Q4" s="12">
        <f>IF(P4=0,"Fizetve",IF(TODAY()&gt;J4,"Lejárt","Nyitott"))</f>
        <v/>
      </c>
      <c r="R4" s="32" t="n"/>
      <c r="S4" s="12">
        <f>IF(AND(P4&gt;0,TODAY()&gt;J4),TODAY()-J4,0)</f>
        <v/>
      </c>
      <c r="T4" s="5" t="inlineStr">
        <is>
          <t>Részletfizetés folyamatban</t>
        </is>
      </c>
    </row>
    <row r="5">
      <c r="A5" s="3" t="n">
        <v>3</v>
      </c>
      <c r="B5" s="4" t="inlineStr">
        <is>
          <t>Bejövő</t>
        </is>
      </c>
      <c r="C5" s="5" t="inlineStr">
        <is>
          <t>B-2026/014</t>
        </is>
      </c>
      <c r="D5" s="5" t="inlineStr">
        <is>
          <t>Szabó Gábor Bt.</t>
        </is>
      </c>
      <c r="E5" s="6">
        <f>IFERROR(VLOOKUP(D5,'Partner törzs'!$A$3:$H$11,2,FALSE),"")</f>
        <v/>
      </c>
      <c r="F5" s="6">
        <f>IFERROR(VLOOKUP(D5,'Partner törzs'!$A$3:$H$11,3,FALSE),"")</f>
        <v/>
      </c>
      <c r="G5" s="6">
        <f>IFERROR(VLOOKUP(D5,'Partner törzs'!$A$3:$H$11,4,FALSE),"")</f>
        <v/>
      </c>
      <c r="H5" s="32" t="n">
        <v>46091</v>
      </c>
      <c r="I5" s="32" t="n">
        <v>46093</v>
      </c>
      <c r="J5" s="33">
        <f>IFERROR(I5+VLOOKUP(D5,'Partner törzs'!$A$3:$H$11,6,FALSE),"")</f>
        <v/>
      </c>
      <c r="K5" s="34" t="n">
        <v>420000</v>
      </c>
      <c r="L5" s="10" t="n">
        <v>0.27</v>
      </c>
      <c r="M5" s="35">
        <f>K5*L5</f>
        <v/>
      </c>
      <c r="N5" s="35">
        <f>K5+M5</f>
        <v/>
      </c>
      <c r="O5" s="34" t="n">
        <v>533400</v>
      </c>
      <c r="P5" s="35">
        <f>MAX(0,N5-O5)</f>
        <v/>
      </c>
      <c r="Q5" s="3">
        <f>IF(P5=0,"Fizetve",IF(TODAY()&gt;J5,"Lejárt","Nyitott"))</f>
        <v/>
      </c>
      <c r="R5" s="32" t="n">
        <v>46105</v>
      </c>
      <c r="S5" s="3">
        <f>IF(AND(P5&gt;0,TODAY()&gt;J5),TODAY()-J5,0)</f>
        <v/>
      </c>
      <c r="T5" s="5" t="inlineStr">
        <is>
          <t>Anyagbeszerzés kiegyenlítve</t>
        </is>
      </c>
    </row>
    <row r="6">
      <c r="A6" s="12" t="n">
        <v>4</v>
      </c>
      <c r="B6" s="4" t="inlineStr">
        <is>
          <t>Kimenő</t>
        </is>
      </c>
      <c r="C6" s="5" t="inlineStr">
        <is>
          <t>K-2026/003</t>
        </is>
      </c>
      <c r="D6" s="5" t="inlineStr">
        <is>
          <t>Tóth Erzsébet Kft.</t>
        </is>
      </c>
      <c r="E6" s="13">
        <f>IFERROR(VLOOKUP(D6,'Partner törzs'!$A$3:$H$11,2,FALSE),"")</f>
        <v/>
      </c>
      <c r="F6" s="13">
        <f>IFERROR(VLOOKUP(D6,'Partner törzs'!$A$3:$H$11,3,FALSE),"")</f>
        <v/>
      </c>
      <c r="G6" s="13">
        <f>IFERROR(VLOOKUP(D6,'Partner törzs'!$A$3:$H$11,4,FALSE),"")</f>
        <v/>
      </c>
      <c r="H6" s="32" t="n">
        <v>46114</v>
      </c>
      <c r="I6" s="32" t="n">
        <v>46116</v>
      </c>
      <c r="J6" s="36">
        <f>IFERROR(I6+VLOOKUP(D6,'Partner törzs'!$A$3:$H$11,6,FALSE),"")</f>
        <v/>
      </c>
      <c r="K6" s="34" t="n">
        <v>960000</v>
      </c>
      <c r="L6" s="10" t="n">
        <v>0.18</v>
      </c>
      <c r="M6" s="37">
        <f>K6*L6</f>
        <v/>
      </c>
      <c r="N6" s="37">
        <f>K6+M6</f>
        <v/>
      </c>
      <c r="O6" s="34" t="n">
        <v>0</v>
      </c>
      <c r="P6" s="37">
        <f>MAX(0,N6-O6)</f>
        <v/>
      </c>
      <c r="Q6" s="12">
        <f>IF(P6=0,"Fizetve",IF(TODAY()&gt;J6,"Lejárt","Nyitott"))</f>
        <v/>
      </c>
      <c r="R6" s="32" t="n"/>
      <c r="S6" s="12">
        <f>IF(AND(P6&gt;0,TODAY()&gt;J6),TODAY()-J6,0)</f>
        <v/>
      </c>
      <c r="T6" s="5" t="inlineStr">
        <is>
          <t>Felszólító levél elküldve</t>
        </is>
      </c>
    </row>
    <row r="7">
      <c r="A7" s="3" t="n">
        <v>5</v>
      </c>
      <c r="B7" s="4" t="inlineStr">
        <is>
          <t>Bejövő</t>
        </is>
      </c>
      <c r="C7" s="5" t="inlineStr">
        <is>
          <t>B-2026/027</t>
        </is>
      </c>
      <c r="D7" s="5" t="inlineStr">
        <is>
          <t>Horváth Zoltán egyéni vállalkozó</t>
        </is>
      </c>
      <c r="E7" s="6">
        <f>IFERROR(VLOOKUP(D7,'Partner törzs'!$A$3:$H$11,2,FALSE),"")</f>
        <v/>
      </c>
      <c r="F7" s="6">
        <f>IFERROR(VLOOKUP(D7,'Partner törzs'!$A$3:$H$11,3,FALSE),"")</f>
        <v/>
      </c>
      <c r="G7" s="6">
        <f>IFERROR(VLOOKUP(D7,'Partner törzs'!$A$3:$H$11,4,FALSE),"")</f>
        <v/>
      </c>
      <c r="H7" s="32" t="n">
        <v>46132</v>
      </c>
      <c r="I7" s="32" t="n">
        <v>46134</v>
      </c>
      <c r="J7" s="33">
        <f>IFERROR(I7+VLOOKUP(D7,'Partner törzs'!$A$3:$H$11,6,FALSE),"")</f>
        <v/>
      </c>
      <c r="K7" s="34" t="n">
        <v>310000</v>
      </c>
      <c r="L7" s="10" t="n">
        <v>0.05</v>
      </c>
      <c r="M7" s="35">
        <f>K7*L7</f>
        <v/>
      </c>
      <c r="N7" s="35">
        <f>K7+M7</f>
        <v/>
      </c>
      <c r="O7" s="34" t="n">
        <v>325500</v>
      </c>
      <c r="P7" s="35">
        <f>MAX(0,N7-O7)</f>
        <v/>
      </c>
      <c r="Q7" s="3">
        <f>IF(P7=0,"Fizetve",IF(TODAY()&gt;J7,"Lejárt","Nyitott"))</f>
        <v/>
      </c>
      <c r="R7" s="32" t="n">
        <v>46146</v>
      </c>
      <c r="S7" s="3">
        <f>IF(AND(P7&gt;0,TODAY()&gt;J7),TODAY()-J7,0)</f>
        <v/>
      </c>
      <c r="T7" s="5" t="inlineStr">
        <is>
          <t>Kiegyenlítve átutalással</t>
        </is>
      </c>
    </row>
    <row r="8">
      <c r="A8" s="12" t="n">
        <v>6</v>
      </c>
      <c r="B8" s="4" t="inlineStr">
        <is>
          <t>Kimenő</t>
        </is>
      </c>
      <c r="C8" s="5" t="inlineStr">
        <is>
          <t>K-2026/004</t>
        </is>
      </c>
      <c r="D8" s="5" t="inlineStr">
        <is>
          <t>Kiss Mária Kft.</t>
        </is>
      </c>
      <c r="E8" s="13">
        <f>IFERROR(VLOOKUP(D8,'Partner törzs'!$A$3:$H$11,2,FALSE),"")</f>
        <v/>
      </c>
      <c r="F8" s="13">
        <f>IFERROR(VLOOKUP(D8,'Partner törzs'!$A$3:$H$11,3,FALSE),"")</f>
        <v/>
      </c>
      <c r="G8" s="13">
        <f>IFERROR(VLOOKUP(D8,'Partner törzs'!$A$3:$H$11,4,FALSE),"")</f>
        <v/>
      </c>
      <c r="H8" s="32" t="n">
        <v>46157</v>
      </c>
      <c r="I8" s="32" t="n">
        <v>46160</v>
      </c>
      <c r="J8" s="36">
        <f>IFERROR(I8+VLOOKUP(D8,'Partner törzs'!$A$3:$H$11,6,FALSE),"")</f>
        <v/>
      </c>
      <c r="K8" s="34" t="n">
        <v>1500000</v>
      </c>
      <c r="L8" s="10" t="n">
        <v>0.27</v>
      </c>
      <c r="M8" s="37">
        <f>K8*L8</f>
        <v/>
      </c>
      <c r="N8" s="37">
        <f>K8+M8</f>
        <v/>
      </c>
      <c r="O8" s="34" t="n">
        <v>500000</v>
      </c>
      <c r="P8" s="37">
        <f>MAX(0,N8-O8)</f>
        <v/>
      </c>
      <c r="Q8" s="12">
        <f>IF(P8=0,"Fizetve",IF(TODAY()&gt;J8,"Lejárt","Nyitott"))</f>
        <v/>
      </c>
      <c r="R8" s="32" t="n"/>
      <c r="S8" s="12">
        <f>IF(AND(P8&gt;0,TODAY()&gt;J8),TODAY()-J8,0)</f>
        <v/>
      </c>
      <c r="T8" s="5" t="inlineStr">
        <is>
          <t>Második részlet várható</t>
        </is>
      </c>
    </row>
    <row r="9">
      <c r="A9" s="3" t="n">
        <v>7</v>
      </c>
      <c r="B9" s="4" t="inlineStr">
        <is>
          <t>Kimenő</t>
        </is>
      </c>
      <c r="C9" s="5" t="inlineStr">
        <is>
          <t>K-2026/005</t>
        </is>
      </c>
      <c r="D9" s="5" t="inlineStr">
        <is>
          <t>Varga István Bt.</t>
        </is>
      </c>
      <c r="E9" s="6">
        <f>IFERROR(VLOOKUP(D9,'Partner törzs'!$A$3:$H$11,2,FALSE),"")</f>
        <v/>
      </c>
      <c r="F9" s="6">
        <f>IFERROR(VLOOKUP(D9,'Partner törzs'!$A$3:$H$11,3,FALSE),"")</f>
        <v/>
      </c>
      <c r="G9" s="6">
        <f>IFERROR(VLOOKUP(D9,'Partner törzs'!$A$3:$H$11,4,FALSE),"")</f>
        <v/>
      </c>
      <c r="H9" s="32" t="n">
        <v>46181</v>
      </c>
      <c r="I9" s="32" t="n">
        <v>46183</v>
      </c>
      <c r="J9" s="33">
        <f>IFERROR(I9+VLOOKUP(D9,'Partner törzs'!$A$3:$H$11,6,FALSE),"")</f>
        <v/>
      </c>
      <c r="K9" s="34" t="n">
        <v>680000</v>
      </c>
      <c r="L9" s="10" t="n">
        <v>0.27</v>
      </c>
      <c r="M9" s="35">
        <f>K9*L9</f>
        <v/>
      </c>
      <c r="N9" s="35">
        <f>K9+M9</f>
        <v/>
      </c>
      <c r="O9" s="34" t="n">
        <v>0</v>
      </c>
      <c r="P9" s="35">
        <f>MAX(0,N9-O9)</f>
        <v/>
      </c>
      <c r="Q9" s="3">
        <f>IF(P9=0,"Fizetve",IF(TODAY()&gt;J9,"Lejárt","Nyitott"))</f>
        <v/>
      </c>
      <c r="R9" s="32" t="n"/>
      <c r="S9" s="3">
        <f>IF(AND(P9&gt;0,TODAY()&gt;J9),TODAY()-J9,0)</f>
        <v/>
      </c>
      <c r="T9" s="5" t="inlineStr">
        <is>
          <t>Telefonos egyeztetés folyamatban</t>
        </is>
      </c>
    </row>
    <row r="10">
      <c r="A10" s="12" t="n">
        <v>8</v>
      </c>
      <c r="B10" s="4" t="inlineStr">
        <is>
          <t>Bejövő</t>
        </is>
      </c>
      <c r="C10" s="5" t="inlineStr">
        <is>
          <t>B-2026/041</t>
        </is>
      </c>
      <c r="D10" s="5" t="inlineStr">
        <is>
          <t>Németh Judit Kft.</t>
        </is>
      </c>
      <c r="E10" s="13">
        <f>IFERROR(VLOOKUP(D10,'Partner törzs'!$A$3:$H$11,2,FALSE),"")</f>
        <v/>
      </c>
      <c r="F10" s="13">
        <f>IFERROR(VLOOKUP(D10,'Partner törzs'!$A$3:$H$11,3,FALSE),"")</f>
        <v/>
      </c>
      <c r="G10" s="13">
        <f>IFERROR(VLOOKUP(D10,'Partner törzs'!$A$3:$H$11,4,FALSE),"")</f>
        <v/>
      </c>
      <c r="H10" s="32" t="n">
        <v>46204</v>
      </c>
      <c r="I10" s="32" t="n">
        <v>46205</v>
      </c>
      <c r="J10" s="36">
        <f>IFERROR(I10+VLOOKUP(D10,'Partner törzs'!$A$3:$H$11,6,FALSE),"")</f>
        <v/>
      </c>
      <c r="K10" s="34" t="n">
        <v>540000</v>
      </c>
      <c r="L10" s="10" t="n">
        <v>0.27</v>
      </c>
      <c r="M10" s="37">
        <f>K10*L10</f>
        <v/>
      </c>
      <c r="N10" s="37">
        <f>K10+M10</f>
        <v/>
      </c>
      <c r="O10" s="34" t="n">
        <v>0</v>
      </c>
      <c r="P10" s="37">
        <f>MAX(0,N10-O10)</f>
        <v/>
      </c>
      <c r="Q10" s="12">
        <f>IF(P10=0,"Fizetve",IF(TODAY()&gt;J10,"Lejárt","Nyitott"))</f>
        <v/>
      </c>
      <c r="R10" s="32" t="n"/>
      <c r="S10" s="12">
        <f>IF(AND(P10&gt;0,TODAY()&gt;J10),TODAY()-J10,0)</f>
        <v/>
      </c>
      <c r="T10" s="5" t="inlineStr">
        <is>
          <t>Határidő előtt</t>
        </is>
      </c>
    </row>
    <row r="11">
      <c r="A11" s="3" t="n">
        <v>9</v>
      </c>
      <c r="B11" s="4" t="inlineStr">
        <is>
          <t>Kimenő</t>
        </is>
      </c>
      <c r="C11" s="5" t="inlineStr">
        <is>
          <t>K-2026/006</t>
        </is>
      </c>
      <c r="D11" s="5" t="inlineStr">
        <is>
          <t>Farkas Tamás egyéni vállalkozó</t>
        </is>
      </c>
      <c r="E11" s="6">
        <f>IFERROR(VLOOKUP(D11,'Partner törzs'!$A$3:$H$11,2,FALSE),"")</f>
        <v/>
      </c>
      <c r="F11" s="6">
        <f>IFERROR(VLOOKUP(D11,'Partner törzs'!$A$3:$H$11,3,FALSE),"")</f>
        <v/>
      </c>
      <c r="G11" s="6">
        <f>IFERROR(VLOOKUP(D11,'Partner törzs'!$A$3:$H$11,4,FALSE),"")</f>
        <v/>
      </c>
      <c r="H11" s="32" t="n">
        <v>46223</v>
      </c>
      <c r="I11" s="32" t="n">
        <v>46223</v>
      </c>
      <c r="J11" s="33">
        <f>IFERROR(I11+VLOOKUP(D11,'Partner törzs'!$A$3:$H$11,6,FALSE),"")</f>
        <v/>
      </c>
      <c r="K11" s="34" t="n">
        <v>780000</v>
      </c>
      <c r="L11" s="10" t="n">
        <v>0.27</v>
      </c>
      <c r="M11" s="35">
        <f>K11*L11</f>
        <v/>
      </c>
      <c r="N11" s="35">
        <f>K11+M11</f>
        <v/>
      </c>
      <c r="O11" s="34" t="n">
        <v>0</v>
      </c>
      <c r="P11" s="35">
        <f>MAX(0,N11-O11)</f>
        <v/>
      </c>
      <c r="Q11" s="3">
        <f>IF(P11=0,"Fizetve",IF(TODAY()&gt;J11,"Lejárt","Nyitott"))</f>
        <v/>
      </c>
      <c r="R11" s="32" t="n"/>
      <c r="S11" s="3">
        <f>IF(AND(P11&gt;0,TODAY()&gt;J11),TODAY()-J11,0)</f>
        <v/>
      </c>
      <c r="T11" s="5" t="inlineStr">
        <is>
          <t>Frissen kiállítva</t>
        </is>
      </c>
    </row>
    <row r="12">
      <c r="A12" s="16" t="n"/>
      <c r="B12" s="16" t="n"/>
      <c r="C12" s="16" t="n"/>
      <c r="D12" s="16" t="n"/>
      <c r="E12" s="16" t="n"/>
      <c r="F12" s="16" t="n"/>
      <c r="G12" s="16" t="n"/>
      <c r="H12" s="16" t="n"/>
      <c r="I12" s="16" t="n"/>
      <c r="J12" s="17" t="inlineStr">
        <is>
          <t>Összesen:</t>
        </is>
      </c>
      <c r="K12" s="38">
        <f>SUM(K3:K11)</f>
        <v/>
      </c>
      <c r="L12" s="16" t="n"/>
      <c r="M12" s="38">
        <f>SUM(M3:M11)</f>
        <v/>
      </c>
      <c r="N12" s="38">
        <f>SUM(N3:N11)</f>
        <v/>
      </c>
      <c r="O12" s="38">
        <f>SUM(O3:O11)</f>
        <v/>
      </c>
      <c r="P12" s="38">
        <f>SUM(P3:P11)</f>
        <v/>
      </c>
      <c r="Q12" s="16" t="n"/>
      <c r="R12" s="16" t="n"/>
      <c r="S12" s="16" t="n"/>
      <c r="T12" s="16" t="n"/>
    </row>
  </sheetData>
  <mergeCells count="1">
    <mergeCell ref="A1:T1"/>
  </mergeCells>
  <conditionalFormatting sqref="Q3:Q50">
    <cfRule type="expression" priority="1" dxfId="0" stopIfTrue="1">
      <formula>$Q3="Fizetve"</formula>
    </cfRule>
    <cfRule type="expression" priority="2" dxfId="1" stopIfTrue="1">
      <formula>$Q3="Lejárt"</formula>
    </cfRule>
    <cfRule type="expression" priority="3" dxfId="2" stopIfTrue="1">
      <formula>$Q3="Nyitott"</formula>
    </cfRule>
  </conditionalFormatting>
  <conditionalFormatting sqref="S3:S50">
    <cfRule type="expression" priority="4" dxfId="3" stopIfTrue="1">
      <formula>$S3&gt;0</formula>
    </cfRule>
  </conditionalFormatting>
  <dataValidations count="2">
    <dataValidation sqref="B3:B50" showErrorMessage="1" showInputMessage="1" allowBlank="1" type="list">
      <formula1>"Kimenő,Bejövő"</formula1>
    </dataValidation>
    <dataValidation sqref="L3:L50" showErrorMessage="1" showInputMessage="1" allowBlank="1" type="list">
      <formula1>"0.27,0.18,0.05,0"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18" customWidth="1" min="3" max="3"/>
    <col width="16" customWidth="1" min="4" max="4"/>
    <col width="18" customWidth="1" min="5" max="5"/>
    <col width="20" customWidth="1" min="6" max="6"/>
    <col width="22" customWidth="1" min="7" max="7"/>
    <col width="32" customWidth="1" min="8" max="8"/>
  </cols>
  <sheetData>
    <row r="1" ht="26" customHeight="1">
      <c r="A1" s="1" t="inlineStr">
        <is>
          <t>Partner törzs – partneradatok és fizetési feltételek</t>
        </is>
      </c>
    </row>
    <row r="2" ht="30" customHeight="1">
      <c r="A2" s="2" t="inlineStr">
        <is>
          <t>Partner neve</t>
        </is>
      </c>
      <c r="B2" s="2" t="inlineStr">
        <is>
          <t>Partner típusa</t>
        </is>
      </c>
      <c r="C2" s="2" t="inlineStr">
        <is>
          <t>Adószám</t>
        </is>
      </c>
      <c r="D2" s="2" t="inlineStr">
        <is>
          <t>Város</t>
        </is>
      </c>
      <c r="E2" s="2" t="inlineStr">
        <is>
          <t>Kapcsolattartó</t>
        </is>
      </c>
      <c r="F2" s="2" t="inlineStr">
        <is>
          <t>Fizetési határidő (nap)</t>
        </is>
      </c>
      <c r="G2" s="2" t="inlineStr">
        <is>
          <t>Alapértelmezett ÁFA-kulcs</t>
        </is>
      </c>
      <c r="H2" s="2" t="inlineStr">
        <is>
          <t>Megjegyzés</t>
        </is>
      </c>
    </row>
    <row r="3">
      <c r="A3" s="13" t="inlineStr">
        <is>
          <t>Nagy Péter egyéni vállalkozó</t>
        </is>
      </c>
      <c r="B3" s="13" t="inlineStr">
        <is>
          <t>egyéni vállalkozó</t>
        </is>
      </c>
      <c r="C3" s="13" t="inlineStr">
        <is>
          <t>68451237-1-41</t>
        </is>
      </c>
      <c r="D3" s="13" t="inlineStr">
        <is>
          <t>Budapest</t>
        </is>
      </c>
      <c r="E3" s="13" t="inlineStr">
        <is>
          <t>Nagy Péter</t>
        </is>
      </c>
      <c r="F3" s="12" t="n">
        <v>30</v>
      </c>
      <c r="G3" s="19" t="n">
        <v>0.27</v>
      </c>
      <c r="H3" s="13" t="inlineStr">
        <is>
          <t>Rendszeres megrendelő</t>
        </is>
      </c>
    </row>
    <row r="4">
      <c r="A4" s="6" t="inlineStr">
        <is>
          <t>Kovács Anna Kft.</t>
        </is>
      </c>
      <c r="B4" s="6" t="inlineStr">
        <is>
          <t>Kft.</t>
        </is>
      </c>
      <c r="C4" s="6" t="inlineStr">
        <is>
          <t>23148965-2-09</t>
        </is>
      </c>
      <c r="D4" s="6" t="inlineStr">
        <is>
          <t>Debrecen</t>
        </is>
      </c>
      <c r="E4" s="6" t="inlineStr">
        <is>
          <t>Kovács Anna</t>
        </is>
      </c>
      <c r="F4" s="3" t="n">
        <v>30</v>
      </c>
      <c r="G4" s="20" t="n">
        <v>0.27</v>
      </c>
      <c r="H4" s="6" t="inlineStr">
        <is>
          <t>Éves keretszerződés</t>
        </is>
      </c>
    </row>
    <row r="5">
      <c r="A5" s="13" t="inlineStr">
        <is>
          <t>Szabó Gábor Bt.</t>
        </is>
      </c>
      <c r="B5" s="13" t="inlineStr">
        <is>
          <t>Bt.</t>
        </is>
      </c>
      <c r="C5" s="13" t="inlineStr">
        <is>
          <t>24789123-1-06</t>
        </is>
      </c>
      <c r="D5" s="13" t="inlineStr">
        <is>
          <t>Szeged</t>
        </is>
      </c>
      <c r="E5" s="13" t="inlineStr">
        <is>
          <t>Szabó Gábor</t>
        </is>
      </c>
      <c r="F5" s="12" t="n">
        <v>15</v>
      </c>
      <c r="G5" s="19" t="n">
        <v>0.27</v>
      </c>
      <c r="H5" s="13" t="inlineStr">
        <is>
          <t>Alvállalkozó</t>
        </is>
      </c>
    </row>
    <row r="6">
      <c r="A6" s="6" t="inlineStr">
        <is>
          <t>Tóth Erzsébet Kft.</t>
        </is>
      </c>
      <c r="B6" s="6" t="inlineStr">
        <is>
          <t>Kft.</t>
        </is>
      </c>
      <c r="C6" s="6" t="inlineStr">
        <is>
          <t>25987412-2-05</t>
        </is>
      </c>
      <c r="D6" s="6" t="inlineStr">
        <is>
          <t>Miskolc</t>
        </is>
      </c>
      <c r="E6" s="6" t="inlineStr">
        <is>
          <t>Tóth Erzsébet</t>
        </is>
      </c>
      <c r="F6" s="3" t="n">
        <v>30</v>
      </c>
      <c r="G6" s="20" t="n">
        <v>0.18</v>
      </c>
      <c r="H6" s="6" t="inlineStr">
        <is>
          <t>Részletszámlázás</t>
        </is>
      </c>
    </row>
    <row r="7">
      <c r="A7" s="13" t="inlineStr">
        <is>
          <t>Horváth Zoltán egyéni vállalkozó</t>
        </is>
      </c>
      <c r="B7" s="13" t="inlineStr">
        <is>
          <t>egyéni vállalkozó</t>
        </is>
      </c>
      <c r="C7" s="13" t="inlineStr">
        <is>
          <t>55231478-1-32</t>
        </is>
      </c>
      <c r="D7" s="13" t="inlineStr">
        <is>
          <t>Pécs</t>
        </is>
      </c>
      <c r="E7" s="13" t="inlineStr">
        <is>
          <t>Horváth Zoltán</t>
        </is>
      </c>
      <c r="F7" s="12" t="n">
        <v>15</v>
      </c>
      <c r="G7" s="19" t="n">
        <v>0.05</v>
      </c>
      <c r="H7" s="13" t="inlineStr">
        <is>
          <t>Kisértékű beszerzések</t>
        </is>
      </c>
    </row>
    <row r="8">
      <c r="A8" s="6" t="inlineStr">
        <is>
          <t>Kiss Mária Kft.</t>
        </is>
      </c>
      <c r="B8" s="6" t="inlineStr">
        <is>
          <t>Kft.</t>
        </is>
      </c>
      <c r="C8" s="6" t="inlineStr">
        <is>
          <t>11478523-2-08</t>
        </is>
      </c>
      <c r="D8" s="6" t="inlineStr">
        <is>
          <t>Győr</t>
        </is>
      </c>
      <c r="E8" s="6" t="inlineStr">
        <is>
          <t>Kiss Mária</t>
        </is>
      </c>
      <c r="F8" s="3" t="n">
        <v>30</v>
      </c>
      <c r="G8" s="20" t="n">
        <v>0.27</v>
      </c>
      <c r="H8" s="6" t="inlineStr">
        <is>
          <t>Projektalapú együttműködés</t>
        </is>
      </c>
    </row>
    <row r="9">
      <c r="A9" s="13" t="inlineStr">
        <is>
          <t>Varga István Bt.</t>
        </is>
      </c>
      <c r="B9" s="13" t="inlineStr">
        <is>
          <t>Bt.</t>
        </is>
      </c>
      <c r="C9" s="13" t="inlineStr">
        <is>
          <t>26589314-1-15</t>
        </is>
      </c>
      <c r="D9" s="13" t="inlineStr">
        <is>
          <t>Nyíregyháza</t>
        </is>
      </c>
      <c r="E9" s="13" t="inlineStr">
        <is>
          <t>Varga István</t>
        </is>
      </c>
      <c r="F9" s="12" t="n">
        <v>45</v>
      </c>
      <c r="G9" s="19" t="n">
        <v>0.27</v>
      </c>
      <c r="H9" s="13" t="inlineStr">
        <is>
          <t>Hosszabb fizetési határidő</t>
        </is>
      </c>
    </row>
    <row r="10">
      <c r="A10" s="6" t="inlineStr">
        <is>
          <t>Németh Judit Kft.</t>
        </is>
      </c>
      <c r="B10" s="6" t="inlineStr">
        <is>
          <t>Kft.</t>
        </is>
      </c>
      <c r="C10" s="6" t="inlineStr">
        <is>
          <t>13784569-2-07</t>
        </is>
      </c>
      <c r="D10" s="6" t="inlineStr">
        <is>
          <t>Kecskemét</t>
        </is>
      </c>
      <c r="E10" s="6" t="inlineStr">
        <is>
          <t>Németh Judit</t>
        </is>
      </c>
      <c r="F10" s="3" t="n">
        <v>45</v>
      </c>
      <c r="G10" s="20" t="n">
        <v>0.27</v>
      </c>
      <c r="H10" s="6" t="inlineStr">
        <is>
          <t>Új partner 2026-ban</t>
        </is>
      </c>
    </row>
    <row r="11">
      <c r="A11" s="13" t="inlineStr">
        <is>
          <t>Farkas Tamás egyéni vállalkozó</t>
        </is>
      </c>
      <c r="B11" s="13" t="inlineStr">
        <is>
          <t>egyéni vállalkozó</t>
        </is>
      </c>
      <c r="C11" s="13" t="inlineStr">
        <is>
          <t>71236589-1-34</t>
        </is>
      </c>
      <c r="D11" s="13" t="inlineStr">
        <is>
          <t>Székesfehérvár</t>
        </is>
      </c>
      <c r="E11" s="13" t="inlineStr">
        <is>
          <t>Farkas Tamás</t>
        </is>
      </c>
      <c r="F11" s="12" t="n">
        <v>30</v>
      </c>
      <c r="G11" s="19" t="n">
        <v>0.27</v>
      </c>
      <c r="H11" s="13" t="inlineStr">
        <is>
          <t>Előlegszámla után</t>
        </is>
      </c>
    </row>
  </sheetData>
  <mergeCells count="1">
    <mergeCell ref="A1:H1"/>
  </mergeCells>
  <dataValidations count="2">
    <dataValidation sqref="B3:B50" showErrorMessage="1" showInputMessage="1" allowBlank="1" type="list">
      <formula1>"Kft.,Bt.,egyéni vállalkozó"</formula1>
    </dataValidation>
    <dataValidation sqref="G3:G50" showErrorMessage="1" showInputMessage="1" allowBlank="1" type="list">
      <formula1>"0.27,0.18,0.05,0"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3" customWidth="1" min="3" max="3"/>
    <col width="26" customWidth="1" min="4" max="4"/>
    <col width="22" customWidth="1" min="5" max="5"/>
  </cols>
  <sheetData>
    <row r="1" ht="26" customHeight="1">
      <c r="A1" s="1" t="inlineStr">
        <is>
          <t>Összesítő – vezetői áttekintő és dashboard</t>
        </is>
      </c>
    </row>
    <row r="2"/>
    <row r="3">
      <c r="A3" s="21" t="inlineStr">
        <is>
          <t>Kulcsmutatók (KPI)</t>
        </is>
      </c>
      <c r="D3" s="21" t="inlineStr">
        <is>
          <t>Státusz-megoszlás</t>
        </is>
      </c>
    </row>
    <row r="4" ht="24" customHeight="1">
      <c r="A4" s="22" t="inlineStr">
        <is>
          <t>Összes számla bruttó értéke</t>
        </is>
      </c>
      <c r="B4" s="39">
        <f>SUM(Számlák!N3:N11)</f>
        <v/>
      </c>
      <c r="D4" s="2" t="inlineStr">
        <is>
          <t>Státusz</t>
        </is>
      </c>
      <c r="E4" s="2" t="inlineStr">
        <is>
          <t>Darabszám</t>
        </is>
      </c>
    </row>
    <row r="5" ht="24" customHeight="1">
      <c r="A5" s="22" t="inlineStr">
        <is>
          <t>Kimenő számlák bruttó értéke</t>
        </is>
      </c>
      <c r="B5" s="39">
        <f>SUMIF(Számlák!B3:B11,"Kimenő",Számlák!N3:N11)</f>
        <v/>
      </c>
      <c r="D5" s="6" t="inlineStr">
        <is>
          <t>Fizetve</t>
        </is>
      </c>
      <c r="E5" s="3">
        <f>COUNTIF(Számlák!Q3:Q11,"Fizetve")</f>
        <v/>
      </c>
    </row>
    <row r="6" ht="24" customHeight="1">
      <c r="A6" s="22" t="inlineStr">
        <is>
          <t>Bejövő számlák bruttó értéke</t>
        </is>
      </c>
      <c r="B6" s="39">
        <f>SUMIF(Számlák!B3:B11,"Bejövő",Számlák!N3:N11)</f>
        <v/>
      </c>
      <c r="D6" s="6" t="inlineStr">
        <is>
          <t>Nyitott</t>
        </is>
      </c>
      <c r="E6" s="3">
        <f>COUNTIF(Számlák!Q3:Q11,"Nyitott")</f>
        <v/>
      </c>
    </row>
    <row r="7" ht="24" customHeight="1">
      <c r="A7" s="22" t="inlineStr">
        <is>
          <t>Nyitott követelés (hátralék)</t>
        </is>
      </c>
      <c r="B7" s="39">
        <f>SUMIF(Számlák!Q3:Q11,"Nyitott",Számlák!P3:P11)</f>
        <v/>
      </c>
      <c r="D7" s="6" t="inlineStr">
        <is>
          <t>Lejárt</t>
        </is>
      </c>
      <c r="E7" s="3">
        <f>COUNTIF(Számlák!Q3:Q11,"Lejárt")</f>
        <v/>
      </c>
    </row>
    <row r="8" ht="24" customHeight="1">
      <c r="A8" s="22" t="inlineStr">
        <is>
          <t>Lejárt követelés (hátralék)</t>
        </is>
      </c>
      <c r="B8" s="39">
        <f>SUMIF(Számlák!Q3:Q11,"Lejárt",Számlák!P3:P11)</f>
        <v/>
      </c>
    </row>
    <row r="9" ht="24" customHeight="1">
      <c r="A9" s="22" t="inlineStr">
        <is>
          <t>Lejárt számlák száma</t>
        </is>
      </c>
      <c r="B9" s="40">
        <f>COUNTIF(Számlák!Q3:Q11,"Lejárt")</f>
        <v/>
      </c>
    </row>
    <row r="10" ht="24" customHeight="1">
      <c r="A10" s="22" t="inlineStr">
        <is>
          <t>Fizetési arány</t>
        </is>
      </c>
      <c r="B10" s="25">
        <f>IFERROR(SUM(Számlák!O3:O11)/SUM(Számlák!N3:N11),0)</f>
        <v/>
      </c>
      <c r="D10" s="21" t="inlineStr">
        <is>
          <t>Számlatípus szerinti bruttó érték</t>
        </is>
      </c>
    </row>
    <row r="11" ht="24" customHeight="1">
      <c r="A11" s="22" t="inlineStr">
        <is>
          <t>Átlagos számlaérték</t>
        </is>
      </c>
      <c r="B11" s="39">
        <f>AVERAGE(Számlák!N3:N11)</f>
        <v/>
      </c>
      <c r="D11" s="2" t="inlineStr">
        <is>
          <t>Típus</t>
        </is>
      </c>
      <c r="E11" s="2" t="inlineStr">
        <is>
          <t>Bruttó érték (Ft)</t>
        </is>
      </c>
    </row>
    <row r="12">
      <c r="D12" s="26" t="inlineStr">
        <is>
          <t>Kimenő</t>
        </is>
      </c>
      <c r="E12" s="41">
        <f>SUMIF(Számlák!B3:B11,"Kimenő",Számlák!N3:N11)</f>
        <v/>
      </c>
    </row>
    <row r="13">
      <c r="D13" s="26" t="inlineStr">
        <is>
          <t>Bejövő</t>
        </is>
      </c>
      <c r="E13" s="41">
        <f>SUMIF(Számlák!B3:B11,"Bejövő",Számlák!N3:N11)</f>
        <v/>
      </c>
    </row>
  </sheetData>
  <mergeCells count="1">
    <mergeCell ref="A1:J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26" customWidth="1" min="1" max="1"/>
    <col width="110" customWidth="1" min="2" max="2"/>
  </cols>
  <sheetData>
    <row r="1" ht="26" customHeight="1">
      <c r="A1" s="1" t="inlineStr">
        <is>
          <t>Útmutató – Számlakövető Excel sablon használata</t>
        </is>
      </c>
    </row>
    <row r="2"/>
    <row r="3" ht="20" customHeight="1">
      <c r="A3" s="22" t="inlineStr">
        <is>
          <t>Munkalap</t>
        </is>
      </c>
      <c r="B3" s="22" t="inlineStr">
        <is>
          <t>Leírás</t>
        </is>
      </c>
    </row>
    <row r="4" ht="34" customHeight="1">
      <c r="A4" s="28" t="inlineStr">
        <is>
          <t>Számlák</t>
        </is>
      </c>
      <c r="B4" s="29" t="inlineStr">
        <is>
          <t>A kimenő és bejövő számlák fő nyilvántartása. A sárga hátterű cellák a bemeneti mezők: ide írja be a számla típusát, számlaszámát, partner nevét, keltezési és teljesítési dátumokat, nettó értéket, ÁFA-kulcsot, a befizetett összeget, a fizetés dátumát és a megjegyzést.</t>
        </is>
      </c>
    </row>
    <row r="5" ht="34" customHeight="1">
      <c r="A5" s="30" t="inlineStr">
        <is>
          <t>Partner törzs</t>
        </is>
      </c>
      <c r="B5" s="31" t="inlineStr">
        <is>
          <t>A partnerek törzsadatai: típus, adószám, város, kapcsolattartó, fizetési határidő napokban és alapértelmezett ÁFA-kulcs. A Számlák lapon a partner típusa, adószáma, városa és a fizetési határidő automatikusan kitöltődik VLOOKUP képlettel a partner neve alapján.</t>
        </is>
      </c>
    </row>
    <row r="6" ht="34" customHeight="1">
      <c r="A6" s="28" t="inlineStr">
        <is>
          <t>Összesítő</t>
        </is>
      </c>
      <c r="B6" s="29" t="inlineStr">
        <is>
          <t>Vezetői dashboard: összesített bruttó értékek, nyitott és lejárt követelések, fizetési arány, valamint kör-, oszlop- és vonaldiagram a számlák státuszáról, típusáról és időbeli alakulásáról.</t>
        </is>
      </c>
    </row>
    <row r="7" ht="20" customHeight="1">
      <c r="A7" s="30" t="inlineStr"/>
      <c r="B7" s="31" t="inlineStr"/>
    </row>
    <row r="8" ht="20" customHeight="1">
      <c r="A8" s="22" t="inlineStr">
        <is>
          <t>Oszlop / funkció</t>
        </is>
      </c>
      <c r="B8" s="22" t="inlineStr">
        <is>
          <t>Magyarázat</t>
        </is>
      </c>
    </row>
    <row r="9" ht="20" customHeight="1">
      <c r="A9" s="30" t="inlineStr">
        <is>
          <t>ÁFA összege (Ft)</t>
        </is>
      </c>
      <c r="B9" s="31" t="inlineStr">
        <is>
          <t>Automatikusan számolt: nettó érték × ÁFA-kulcs.</t>
        </is>
      </c>
    </row>
    <row r="10" ht="20" customHeight="1">
      <c r="A10" s="28" t="inlineStr">
        <is>
          <t>Bruttó érték (Ft)</t>
        </is>
      </c>
      <c r="B10" s="29" t="inlineStr">
        <is>
          <t>Automatikusan számolt: nettó érték + ÁFA összege.</t>
        </is>
      </c>
    </row>
    <row r="11" ht="20" customHeight="1">
      <c r="A11" s="30" t="inlineStr">
        <is>
          <t>Hátralék (Ft)</t>
        </is>
      </c>
      <c r="B11" s="31" t="inlineStr">
        <is>
          <t>Automatikusan számolt: bruttó érték − befizetett összeg, de minimum 0 Ft.</t>
        </is>
      </c>
    </row>
    <row r="12" ht="34" customHeight="1">
      <c r="A12" s="28" t="inlineStr">
        <is>
          <t>Fizetési státusz</t>
        </is>
      </c>
      <c r="B12" s="29" t="inlineStr">
        <is>
          <t>Automatikus: „Fizetve” (nincs hátralék), „Lejárt” (eltelt a határidő és van hátralék), „Nyitott” (a határidő még nem járt le). Színes jelölés: zöld, piros, sárga.</t>
        </is>
      </c>
    </row>
    <row r="13" ht="34" customHeight="1">
      <c r="A13" s="30" t="inlineStr">
        <is>
          <t>Napok késedelemben</t>
        </is>
      </c>
      <c r="B13" s="31" t="inlineStr">
        <is>
          <t>Lejárt, részben vagy egyáltalán nem fizetett számláknál mutatja a késedelmes napok számát a mai dátumhoz képest.</t>
        </is>
      </c>
    </row>
    <row r="14" ht="20" customHeight="1">
      <c r="A14" s="28" t="inlineStr">
        <is>
          <t>ÁFA-kulcs</t>
        </is>
      </c>
      <c r="B14" s="29" t="inlineStr">
        <is>
          <t>Legördülő listából választható: 27%, 18%, 5%, 0%.</t>
        </is>
      </c>
    </row>
    <row r="15" ht="34" customHeight="1">
      <c r="A15" s="30" t="inlineStr">
        <is>
          <t>Új számla rögzítése</t>
        </is>
      </c>
      <c r="B15" s="31" t="inlineStr">
        <is>
          <t>Írja be az új sort a táblázat aljára, és másolja le a képleteket (E, F, G, J, M, N, P, Q, S oszlop) az előző sorból. A legördülő listák és a feltételes formázás az 50. sorig érvényesek.</t>
        </is>
      </c>
    </row>
    <row r="16" ht="20" customHeight="1">
      <c r="A16" s="28" t="inlineStr">
        <is>
          <t>Dátumformátum</t>
        </is>
      </c>
      <c r="B16" s="29" t="inlineStr">
        <is>
          <t>A dátumok magyar szokás szerint ÉÉÉÉ.HH.NN. formátumban jelennek meg, például 2026.07.29.</t>
        </is>
      </c>
    </row>
    <row r="17" ht="20" customHeight="1">
      <c r="A17" s="30" t="inlineStr">
        <is>
          <t>Pénznem</t>
        </is>
      </c>
      <c r="B17" s="31" t="inlineStr">
        <is>
          <t>Minden összeg forintban (Ft), ezres tagolással, negatív értékek piros színnel.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2026-07-29T04:21:56Z</dcterms:created>
  <dcterms:modified xmlns:dcterms="http://purl.org/dc/terms/" xmlns:xsi="http://www.w3.org/2001/XMLSchema-instance" xsi:type="dcterms:W3CDTF">2026-07-29T04:21:56Z</dcterms:modified>
</cp:coreProperties>
</file>