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ktterv" sheetId="1" state="visible" r:id="rId1"/>
    <sheet xmlns:r="http://schemas.openxmlformats.org/officeDocument/2006/relationships" name="Összefoglaló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.MM.DD."/>
    <numFmt numFmtId="165" formatCode="# ##0"/>
    <numFmt numFmtId="166" formatCode="# ##0 &quot;Ft&quot;"/>
    <numFmt numFmtId="167" formatCode="0&quot;%&quot;"/>
    <numFmt numFmtId="168" formatCode="0.0&quot;%&quot;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1E293B"/>
      <sz val="11"/>
    </font>
    <font>
      <name val="Calibri"/>
      <b val="1"/>
      <color rgb="001E293B"/>
      <sz val="12"/>
    </font>
    <font>
      <name val="Calibri"/>
      <b val="1"/>
      <color rgb="00DC2626"/>
      <sz val="12"/>
    </font>
  </fonts>
  <fills count="11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C8102E"/>
      </patternFill>
    </fill>
    <fill>
      <patternFill patternType="solid">
        <fgColor rgb="00FEF9C3"/>
      </patternFill>
    </fill>
    <fill>
      <patternFill patternType="solid">
        <fgColor rgb="000F766E"/>
      </patternFill>
    </fill>
    <fill>
      <patternFill patternType="solid">
        <fgColor rgb="00E0F2FE"/>
      </patternFill>
    </fill>
    <fill>
      <patternFill patternType="solid">
        <fgColor rgb="00F0F9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7" fontId="3" fillId="4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165" fontId="6" fillId="7" borderId="1" applyAlignment="1" pivotButton="0" quotePrefix="0" xfId="0">
      <alignment horizontal="center" vertical="center" wrapText="1"/>
    </xf>
    <xf numFmtId="167" fontId="6" fillId="7" borderId="1" applyAlignment="1" pivotButton="0" quotePrefix="0" xfId="0">
      <alignment horizontal="center" vertical="center" wrapText="1"/>
    </xf>
    <xf numFmtId="166" fontId="6" fillId="7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left" vertical="center" wrapText="1"/>
    </xf>
    <xf numFmtId="165" fontId="7" fillId="7" borderId="1" applyAlignment="1" pivotButton="0" quotePrefix="0" xfId="0">
      <alignment horizontal="center" vertical="center" wrapText="1"/>
    </xf>
    <xf numFmtId="167" fontId="7" fillId="7" borderId="1" applyAlignment="1" pivotButton="0" quotePrefix="0" xfId="0">
      <alignment horizontal="center" vertical="center" wrapText="1"/>
    </xf>
    <xf numFmtId="166" fontId="7" fillId="7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 wrapText="1"/>
    </xf>
    <xf numFmtId="166" fontId="8" fillId="7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8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168" fontId="3" fillId="5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 wrapText="1"/>
    </xf>
    <xf numFmtId="165" fontId="4" fillId="7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4" fillId="4" borderId="1" applyAlignment="1" pivotButton="0" quotePrefix="0" xfId="0">
      <alignment horizontal="left" vertical="center" wrapText="1"/>
    </xf>
    <xf numFmtId="0" fontId="4" fillId="9" borderId="1" applyAlignment="1" pivotButton="0" quotePrefix="0" xfId="0">
      <alignment horizontal="left" vertical="center" wrapText="1"/>
    </xf>
    <xf numFmtId="0" fontId="4" fillId="1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7" fontId="3" fillId="4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165" fontId="6" fillId="7" borderId="1" applyAlignment="1" pivotButton="0" quotePrefix="0" xfId="0">
      <alignment horizontal="center" vertical="center" wrapText="1"/>
    </xf>
    <xf numFmtId="167" fontId="6" fillId="7" borderId="1" applyAlignment="1" pivotButton="0" quotePrefix="0" xfId="0">
      <alignment horizontal="center" vertical="center" wrapText="1"/>
    </xf>
    <xf numFmtId="166" fontId="6" fillId="7" borderId="1" applyAlignment="1" pivotButton="0" quotePrefix="0" xfId="0">
      <alignment horizontal="center" vertical="center" wrapText="1"/>
    </xf>
    <xf numFmtId="165" fontId="7" fillId="7" borderId="1" applyAlignment="1" pivotButton="0" quotePrefix="0" xfId="0">
      <alignment horizontal="center" vertical="center" wrapText="1"/>
    </xf>
    <xf numFmtId="167" fontId="7" fillId="7" borderId="1" applyAlignment="1" pivotButton="0" quotePrefix="0" xfId="0">
      <alignment horizontal="center" vertical="center" wrapText="1"/>
    </xf>
    <xf numFmtId="166" fontId="7" fillId="7" borderId="1" applyAlignment="1" pivotButton="0" quotePrefix="0" xfId="0">
      <alignment horizontal="center" vertical="center" wrapText="1"/>
    </xf>
    <xf numFmtId="166" fontId="8" fillId="7" borderId="1" applyAlignment="1" pivotButton="0" quotePrefix="0" xfId="0">
      <alignment horizontal="center" vertical="center" wrapText="1"/>
    </xf>
    <xf numFmtId="168" fontId="3" fillId="4" borderId="1" applyAlignment="1" pivotButton="0" quotePrefix="0" xfId="0">
      <alignment horizontal="center" vertical="center" wrapText="1"/>
    </xf>
    <xf numFmtId="168" fontId="3" fillId="5" borderId="1" applyAlignment="1" pivotButton="0" quotePrefix="0" xfId="0">
      <alignment horizontal="center" vertical="center" wrapText="1"/>
    </xf>
    <xf numFmtId="165" fontId="4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Feladatok státusz szerint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'Összefoglaló'!B14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'Összefoglaló'!$A$15:$A$18</f>
            </numRef>
          </cat>
          <val>
            <numRef>
              <f>'Összefoglaló'!$B$15:$B$18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Állapot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Darabszám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Prioritás megoszlás</a:t>
            </a:r>
          </a:p>
        </rich>
      </tx>
    </title>
    <plotArea>
      <pieChart>
        <varyColors val="1"/>
        <ser>
          <idx val="0"/>
          <order val="0"/>
          <tx>
            <strRef>
              <f>'Összefoglaló'!F14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EF444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C3AED"/>
              </a:solidFill>
              <a:ln xmlns:a="http://schemas.openxmlformats.org/drawingml/2006/main">
                <a:prstDash val="solid"/>
              </a:ln>
            </spPr>
          </dPt>
          <cat>
            <numRef>
              <f>'Összefoglaló'!$E$15:$E$18</f>
            </numRef>
          </cat>
          <val>
            <numRef>
              <f>'Összefoglaló'!$F$15:$F$18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Feladatszám és tervezett ktg. felelősönként</a:t>
            </a:r>
          </a:p>
        </rich>
      </tx>
    </title>
    <plotArea>
      <lineChart>
        <grouping val="standard"/>
        <ser>
          <idx val="0"/>
          <order val="0"/>
          <tx>
            <strRef>
              <f>'Összefoglaló'!B22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'Összefoglaló'!$A$23:$A$32</f>
            </numRef>
          </cat>
          <val>
            <numRef>
              <f>'Összefoglaló'!$B$23:$B$32</f>
            </numRef>
          </val>
        </ser>
        <ser>
          <idx val="1"/>
          <order val="1"/>
          <tx>
            <strRef>
              <f>'Összefoglaló'!C22</f>
            </strRef>
          </tx>
          <spPr>
            <a:ln xmlns:a="http://schemas.openxmlformats.org/drawingml/2006/main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'Összefoglaló'!$A$23:$A$32</f>
            </numRef>
          </cat>
          <val>
            <numRef>
              <f>'Összefoglaló'!$C$23:$C$32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Felelős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Feladatok száma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33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33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48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8" customWidth="1" min="3" max="3"/>
    <col width="28" customWidth="1" min="4" max="4"/>
    <col width="16" customWidth="1" min="5" max="5"/>
    <col width="18" customWidth="1" min="6" max="6"/>
    <col width="14" customWidth="1" min="7" max="7"/>
    <col width="14" customWidth="1" min="8" max="8"/>
    <col width="16" customWidth="1" min="9" max="9"/>
    <col width="14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2" customWidth="1" min="16" max="16"/>
    <col width="12" customWidth="1" min="17" max="17"/>
    <col width="24" customWidth="1" min="18" max="18"/>
  </cols>
  <sheetData>
    <row r="1" ht="32" customHeight="1">
      <c r="A1" s="1" t="inlineStr">
        <is>
          <t>PROJEKTTERV SABLON – 2026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37" t="n"/>
      <c r="M1" s="37" t="n"/>
      <c r="N1" s="37" t="n"/>
      <c r="O1" s="37" t="n"/>
      <c r="P1" s="37" t="n"/>
      <c r="Q1" s="37" t="n"/>
      <c r="R1" s="38" t="n"/>
    </row>
    <row r="2" ht="40" customHeight="1">
      <c r="A2" s="2" t="inlineStr">
        <is>
          <t>Projektazonosító</t>
        </is>
      </c>
      <c r="B2" s="2" t="inlineStr">
        <is>
          <t>Projektnév</t>
        </is>
      </c>
      <c r="C2" s="2" t="inlineStr">
        <is>
          <t>Ügyfél / Osztály</t>
        </is>
      </c>
      <c r="D2" s="2" t="inlineStr">
        <is>
          <t>Feladat</t>
        </is>
      </c>
      <c r="E2" s="2" t="inlineStr">
        <is>
          <t>Felelős</t>
        </is>
      </c>
      <c r="F2" s="2" t="inlineStr">
        <is>
          <t>Beosztás</t>
        </is>
      </c>
      <c r="G2" s="2" t="inlineStr">
        <is>
          <t>Kezdés dátuma</t>
        </is>
      </c>
      <c r="H2" s="2" t="inlineStr">
        <is>
          <t>Határidő</t>
        </is>
      </c>
      <c r="I2" s="2" t="inlineStr">
        <is>
          <t>Befejezés dátuma</t>
        </is>
      </c>
      <c r="J2" s="2" t="inlineStr">
        <is>
          <t>Állapot</t>
        </is>
      </c>
      <c r="K2" s="2" t="inlineStr">
        <is>
          <t>Prioritás</t>
        </is>
      </c>
      <c r="L2" s="2" t="inlineStr">
        <is>
          <t>Tervezett ráfordítás (óra)</t>
        </is>
      </c>
      <c r="M2" s="2" t="inlineStr">
        <is>
          <t>Tényleges ráfordítás (óra)</t>
        </is>
      </c>
      <c r="N2" s="2" t="inlineStr">
        <is>
          <t>Tervezett költség (Ft)</t>
        </is>
      </c>
      <c r="O2" s="2" t="inlineStr">
        <is>
          <t>Tényleges költség (Ft)</t>
        </is>
      </c>
      <c r="P2" s="2" t="inlineStr">
        <is>
          <t>Készültség %</t>
        </is>
      </c>
      <c r="Q2" s="2" t="inlineStr">
        <is>
          <t>Késés (nap)</t>
        </is>
      </c>
      <c r="R2" s="2" t="inlineStr">
        <is>
          <t>Megjegyzés</t>
        </is>
      </c>
    </row>
    <row r="3">
      <c r="A3" s="3" t="inlineStr">
        <is>
          <t>P-001</t>
        </is>
      </c>
      <c r="B3" s="3" t="inlineStr">
        <is>
          <t>CRM bevezetés</t>
        </is>
      </c>
      <c r="C3" s="3" t="inlineStr">
        <is>
          <t>Budapest</t>
        </is>
      </c>
      <c r="D3" s="3" t="inlineStr">
        <is>
          <t>Rendszer konfigurálás</t>
        </is>
      </c>
      <c r="E3" s="3" t="inlineStr">
        <is>
          <t>Nagy Péter</t>
        </is>
      </c>
      <c r="F3" s="3" t="inlineStr">
        <is>
          <t>Projektvezető</t>
        </is>
      </c>
      <c r="G3" s="39" t="n">
        <v>46034</v>
      </c>
      <c r="H3" s="39" t="n">
        <v>46063</v>
      </c>
      <c r="I3" s="39" t="n">
        <v>46063</v>
      </c>
      <c r="J3" s="3" t="inlineStr">
        <is>
          <t>Kész</t>
        </is>
      </c>
      <c r="K3" s="3" t="inlineStr">
        <is>
          <t>Magas</t>
        </is>
      </c>
      <c r="L3" s="40" t="n">
        <v>120</v>
      </c>
      <c r="M3" s="40" t="n">
        <v>118</v>
      </c>
      <c r="N3" s="41" t="n">
        <v>1440000</v>
      </c>
      <c r="O3" s="41" t="n">
        <v>1415000</v>
      </c>
      <c r="P3" s="42" t="n">
        <v>100</v>
      </c>
      <c r="Q3" s="40">
        <f>IF(OR(J3="Kész",I3&lt;&gt;""),MAX(0,I3-H3),MAX(0,TODAY()-H3))</f>
        <v/>
      </c>
    </row>
    <row r="4">
      <c r="A4" s="3" t="inlineStr">
        <is>
          <t>P-002</t>
        </is>
      </c>
      <c r="B4" s="3" t="inlineStr">
        <is>
          <t>Weboldal újratervezés</t>
        </is>
      </c>
      <c r="C4" s="3" t="inlineStr">
        <is>
          <t>Debrecen</t>
        </is>
      </c>
      <c r="D4" s="3" t="inlineStr">
        <is>
          <t>UI/UX tervezés</t>
        </is>
      </c>
      <c r="E4" s="3" t="inlineStr">
        <is>
          <t>Kovács Anna</t>
        </is>
      </c>
      <c r="F4" s="3" t="inlineStr">
        <is>
          <t>Marketinges</t>
        </is>
      </c>
      <c r="G4" s="43" t="n">
        <v>46054</v>
      </c>
      <c r="H4" s="43" t="n">
        <v>46096</v>
      </c>
      <c r="I4" s="9" t="n"/>
      <c r="J4" s="3" t="inlineStr">
        <is>
          <t>Folyamatban</t>
        </is>
      </c>
      <c r="K4" s="3" t="inlineStr">
        <is>
          <t>Magas</t>
        </is>
      </c>
      <c r="L4" s="44" t="n">
        <v>80</v>
      </c>
      <c r="M4" s="44" t="n">
        <v>72</v>
      </c>
      <c r="N4" s="45" t="n">
        <v>960000</v>
      </c>
      <c r="O4" s="45" t="n">
        <v>890000</v>
      </c>
      <c r="P4" s="46" t="n">
        <v>85</v>
      </c>
      <c r="Q4" s="44">
        <f>IF(OR(J4="Kész",I4&lt;&gt;""),MAX(0,I4-H4),MAX(0,TODAY()-H4))</f>
        <v/>
      </c>
    </row>
    <row r="5">
      <c r="A5" s="3" t="inlineStr">
        <is>
          <t>P-003</t>
        </is>
      </c>
      <c r="B5" s="3" t="inlineStr">
        <is>
          <t>Irodaköltözés</t>
        </is>
      </c>
      <c r="C5" s="3" t="inlineStr">
        <is>
          <t>Szeged</t>
        </is>
      </c>
      <c r="D5" s="3" t="inlineStr">
        <is>
          <t>Bútor és eszköz szállítás</t>
        </is>
      </c>
      <c r="E5" s="3" t="inlineStr">
        <is>
          <t>Szabó Gábor</t>
        </is>
      </c>
      <c r="F5" s="3" t="inlineStr">
        <is>
          <t>Operációs vezető</t>
        </is>
      </c>
      <c r="G5" s="39" t="n">
        <v>46073</v>
      </c>
      <c r="H5" s="39" t="n">
        <v>46086</v>
      </c>
      <c r="I5" s="13" t="n"/>
      <c r="J5" s="3" t="inlineStr">
        <is>
          <t>Késésben</t>
        </is>
      </c>
      <c r="K5" s="3" t="inlineStr">
        <is>
          <t>Közepes</t>
        </is>
      </c>
      <c r="L5" s="40" t="n">
        <v>40</v>
      </c>
      <c r="M5" s="40" t="n">
        <v>55</v>
      </c>
      <c r="N5" s="41" t="n">
        <v>300000</v>
      </c>
      <c r="O5" s="41" t="n">
        <v>420000</v>
      </c>
      <c r="P5" s="42" t="n">
        <v>60</v>
      </c>
      <c r="Q5" s="40">
        <f>IF(OR(J5="Kész",I5&lt;&gt;""),MAX(0,I5-H5),MAX(0,TODAY()-H5))</f>
        <v/>
      </c>
    </row>
    <row r="6">
      <c r="A6" s="3" t="inlineStr">
        <is>
          <t>P-004</t>
        </is>
      </c>
      <c r="B6" s="3" t="inlineStr">
        <is>
          <t>ERP modul tesztelés</t>
        </is>
      </c>
      <c r="C6" s="3" t="inlineStr">
        <is>
          <t>Miskolc</t>
        </is>
      </c>
      <c r="D6" s="3" t="inlineStr">
        <is>
          <t>Funkcionális tesztek futtatása</t>
        </is>
      </c>
      <c r="E6" s="3" t="inlineStr">
        <is>
          <t>Tóth Erzsébet</t>
        </is>
      </c>
      <c r="F6" s="3" t="inlineStr">
        <is>
          <t>Tesztvezető</t>
        </is>
      </c>
      <c r="G6" s="43" t="n">
        <v>46082</v>
      </c>
      <c r="H6" s="43" t="n">
        <v>46113</v>
      </c>
      <c r="I6" s="9" t="n"/>
      <c r="J6" s="3" t="inlineStr">
        <is>
          <t>Folyamatban</t>
        </is>
      </c>
      <c r="K6" s="3" t="inlineStr">
        <is>
          <t>Kritikus</t>
        </is>
      </c>
      <c r="L6" s="44" t="n">
        <v>96</v>
      </c>
      <c r="M6" s="44" t="n">
        <v>68</v>
      </c>
      <c r="N6" s="45" t="n">
        <v>1150000</v>
      </c>
      <c r="O6" s="45" t="n">
        <v>820000</v>
      </c>
      <c r="P6" s="46" t="n">
        <v>70</v>
      </c>
      <c r="Q6" s="44">
        <f>IF(OR(J6="Kész",I6&lt;&gt;""),MAX(0,I6-H6),MAX(0,TODAY()-H6))</f>
        <v/>
      </c>
    </row>
    <row r="7">
      <c r="A7" s="3" t="inlineStr">
        <is>
          <t>P-005</t>
        </is>
      </c>
      <c r="B7" s="3" t="inlineStr">
        <is>
          <t>GDPR audit előkészítés</t>
        </is>
      </c>
      <c r="C7" s="3" t="inlineStr">
        <is>
          <t>Pécs</t>
        </is>
      </c>
      <c r="D7" s="3" t="inlineStr">
        <is>
          <t>Adatkezelési dokumentáció</t>
        </is>
      </c>
      <c r="E7" s="3" t="inlineStr">
        <is>
          <t>Horváth Zoltán</t>
        </is>
      </c>
      <c r="F7" s="3" t="inlineStr">
        <is>
          <t>Compliance</t>
        </is>
      </c>
      <c r="G7" s="39" t="n">
        <v>46091</v>
      </c>
      <c r="H7" s="39" t="n">
        <v>46109</v>
      </c>
      <c r="I7" s="39" t="n">
        <v>46108</v>
      </c>
      <c r="J7" s="3" t="inlineStr">
        <is>
          <t>Kész</t>
        </is>
      </c>
      <c r="K7" s="3" t="inlineStr">
        <is>
          <t>Magas</t>
        </is>
      </c>
      <c r="L7" s="40" t="n">
        <v>60</v>
      </c>
      <c r="M7" s="40" t="n">
        <v>58</v>
      </c>
      <c r="N7" s="41" t="n">
        <v>720000</v>
      </c>
      <c r="O7" s="41" t="n">
        <v>700000</v>
      </c>
      <c r="P7" s="42" t="n">
        <v>100</v>
      </c>
      <c r="Q7" s="40">
        <f>IF(OR(J7="Kész",I7&lt;&gt;""),MAX(0,I7-H7),MAX(0,TODAY()-H7))</f>
        <v/>
      </c>
    </row>
    <row r="8">
      <c r="A8" s="3" t="inlineStr">
        <is>
          <t>P-006</t>
        </is>
      </c>
      <c r="B8" s="3" t="inlineStr">
        <is>
          <t>Számlázó rendszer integráció</t>
        </is>
      </c>
      <c r="C8" s="3" t="inlineStr">
        <is>
          <t>Győr</t>
        </is>
      </c>
      <c r="D8" s="3" t="inlineStr">
        <is>
          <t>API fejlesztés és tesztelés</t>
        </is>
      </c>
      <c r="E8" s="3" t="inlineStr">
        <is>
          <t>Kiss Mária</t>
        </is>
      </c>
      <c r="F8" s="3" t="inlineStr">
        <is>
          <t>Fejlesztő</t>
        </is>
      </c>
      <c r="G8" s="43" t="n">
        <v>46096</v>
      </c>
      <c r="H8" s="43" t="n">
        <v>46132</v>
      </c>
      <c r="I8" s="9" t="n"/>
      <c r="J8" s="3" t="inlineStr">
        <is>
          <t>Folyamatban</t>
        </is>
      </c>
      <c r="K8" s="3" t="inlineStr">
        <is>
          <t>Magas</t>
        </is>
      </c>
      <c r="L8" s="44" t="n">
        <v>110</v>
      </c>
      <c r="M8" s="44" t="n">
        <v>52</v>
      </c>
      <c r="N8" s="45" t="n">
        <v>1320000</v>
      </c>
      <c r="O8" s="45" t="n">
        <v>640000</v>
      </c>
      <c r="P8" s="46" t="n">
        <v>45</v>
      </c>
      <c r="Q8" s="44">
        <f>IF(OR(J8="Kész",I8&lt;&gt;""),MAX(0,I8-H8),MAX(0,TODAY()-H8))</f>
        <v/>
      </c>
    </row>
    <row r="9">
      <c r="A9" s="3" t="inlineStr">
        <is>
          <t>P-007</t>
        </is>
      </c>
      <c r="B9" s="3" t="inlineStr">
        <is>
          <t>Raktár optimalizálás</t>
        </is>
      </c>
      <c r="C9" s="3" t="inlineStr">
        <is>
          <t>Budapest</t>
        </is>
      </c>
      <c r="D9" s="3" t="inlineStr">
        <is>
          <t>Folyamatfelmérés és átszervezés</t>
        </is>
      </c>
      <c r="E9" s="3" t="inlineStr">
        <is>
          <t>Fekete László</t>
        </is>
      </c>
      <c r="F9" s="3" t="inlineStr">
        <is>
          <t>Logisztikai vezető</t>
        </is>
      </c>
      <c r="G9" s="39" t="n">
        <v>46113</v>
      </c>
      <c r="H9" s="39" t="n">
        <v>46157</v>
      </c>
      <c r="I9" s="13" t="n"/>
      <c r="J9" s="3" t="inlineStr">
        <is>
          <t>Tervezett</t>
        </is>
      </c>
      <c r="K9" s="3" t="inlineStr">
        <is>
          <t>Közepes</t>
        </is>
      </c>
      <c r="L9" s="40" t="n">
        <v>70</v>
      </c>
      <c r="M9" s="40" t="n">
        <v>20</v>
      </c>
      <c r="N9" s="41" t="n">
        <v>840000</v>
      </c>
      <c r="O9" s="41" t="n">
        <v>245000</v>
      </c>
      <c r="P9" s="42" t="n">
        <v>25</v>
      </c>
      <c r="Q9" s="40">
        <f>IF(OR(J9="Kész",I9&lt;&gt;""),MAX(0,I9-H9),MAX(0,TODAY()-H9))</f>
        <v/>
      </c>
    </row>
    <row r="10">
      <c r="A10" s="3" t="inlineStr">
        <is>
          <t>P-008</t>
        </is>
      </c>
      <c r="B10" s="3" t="inlineStr">
        <is>
          <t>HR rendszer fejlesztés</t>
        </is>
      </c>
      <c r="C10" s="3" t="inlineStr">
        <is>
          <t>Debrecen</t>
        </is>
      </c>
      <c r="D10" s="3" t="inlineStr">
        <is>
          <t>Bérszámfejtés modul</t>
        </is>
      </c>
      <c r="E10" s="3" t="inlineStr">
        <is>
          <t>Varga Eszter</t>
        </is>
      </c>
      <c r="F10" s="3" t="inlineStr">
        <is>
          <t>HR vezető</t>
        </is>
      </c>
      <c r="G10" s="43" t="n">
        <v>46122</v>
      </c>
      <c r="H10" s="43" t="n">
        <v>46172</v>
      </c>
      <c r="I10" s="9" t="n"/>
      <c r="J10" s="3" t="inlineStr">
        <is>
          <t>Folyamatban</t>
        </is>
      </c>
      <c r="K10" s="3" t="inlineStr">
        <is>
          <t>Közepes</t>
        </is>
      </c>
      <c r="L10" s="44" t="n">
        <v>90</v>
      </c>
      <c r="M10" s="44" t="n">
        <v>30</v>
      </c>
      <c r="N10" s="45" t="n">
        <v>1080000</v>
      </c>
      <c r="O10" s="45" t="n">
        <v>370000</v>
      </c>
      <c r="P10" s="46" t="n">
        <v>30</v>
      </c>
      <c r="Q10" s="44">
        <f>IF(OR(J10="Kész",I10&lt;&gt;""),MAX(0,I10-H10),MAX(0,TODAY()-H10))</f>
        <v/>
      </c>
    </row>
    <row r="11">
      <c r="A11" s="3" t="inlineStr">
        <is>
          <t>P-009</t>
        </is>
      </c>
      <c r="B11" s="3" t="inlineStr">
        <is>
          <t>Pénzügyi riport automatizálás</t>
        </is>
      </c>
      <c r="C11" s="3" t="inlineStr">
        <is>
          <t>Budapest</t>
        </is>
      </c>
      <c r="D11" s="3" t="inlineStr">
        <is>
          <t>Power BI dashboard</t>
        </is>
      </c>
      <c r="E11" s="3" t="inlineStr">
        <is>
          <t>Molnár Dávid</t>
        </is>
      </c>
      <c r="F11" s="3" t="inlineStr">
        <is>
          <t>Pénzügyes</t>
        </is>
      </c>
      <c r="G11" s="39" t="n">
        <v>46132</v>
      </c>
      <c r="H11" s="39" t="n">
        <v>46183</v>
      </c>
      <c r="I11" s="13" t="n"/>
      <c r="J11" s="3" t="inlineStr">
        <is>
          <t>Tervezett</t>
        </is>
      </c>
      <c r="K11" s="3" t="inlineStr">
        <is>
          <t>Alacsony</t>
        </is>
      </c>
      <c r="L11" s="40" t="n">
        <v>50</v>
      </c>
      <c r="M11" s="40" t="n">
        <v>8</v>
      </c>
      <c r="N11" s="41" t="n">
        <v>600000</v>
      </c>
      <c r="O11" s="41" t="n">
        <v>98000</v>
      </c>
      <c r="P11" s="42" t="n">
        <v>15</v>
      </c>
      <c r="Q11" s="40">
        <f>IF(OR(J11="Kész",I11&lt;&gt;""),MAX(0,I11-H11),MAX(0,TODAY()-H11))</f>
        <v/>
      </c>
    </row>
    <row r="12">
      <c r="A12" s="3" t="inlineStr">
        <is>
          <t>P-010</t>
        </is>
      </c>
      <c r="B12" s="3" t="inlineStr">
        <is>
          <t>Ügyfélszolgálat fejlesztés</t>
        </is>
      </c>
      <c r="C12" s="3" t="inlineStr">
        <is>
          <t>Miskolc</t>
        </is>
      </c>
      <c r="D12" s="3" t="inlineStr">
        <is>
          <t>CRM modul személyre szabás</t>
        </is>
      </c>
      <c r="E12" s="3" t="inlineStr">
        <is>
          <t>Simon Réka</t>
        </is>
      </c>
      <c r="F12" s="3" t="inlineStr">
        <is>
          <t>Ügyfélszolgálat vezető</t>
        </is>
      </c>
      <c r="G12" s="43" t="n">
        <v>46143</v>
      </c>
      <c r="H12" s="43" t="n">
        <v>46203</v>
      </c>
      <c r="I12" s="9" t="n"/>
      <c r="J12" s="3" t="inlineStr">
        <is>
          <t>Tervezett</t>
        </is>
      </c>
      <c r="K12" s="3" t="inlineStr">
        <is>
          <t>Kritikus</t>
        </is>
      </c>
      <c r="L12" s="44" t="n">
        <v>130</v>
      </c>
      <c r="M12" s="44" t="n">
        <v>0</v>
      </c>
      <c r="N12" s="45" t="n">
        <v>1560000</v>
      </c>
      <c r="O12" s="45" t="n">
        <v>0</v>
      </c>
      <c r="P12" s="46" t="n">
        <v>0</v>
      </c>
      <c r="Q12" s="44">
        <f>IF(OR(J12="Kész",I12&lt;&gt;""),MAX(0,I12-H12),MAX(0,TODAY()-H12))</f>
        <v/>
      </c>
    </row>
    <row r="13">
      <c r="A13" s="14" t="inlineStr">
        <is>
          <t>ÖSSZESÍTÉS</t>
        </is>
      </c>
      <c r="B13" s="37" t="n"/>
      <c r="C13" s="38" t="n"/>
      <c r="D13" s="15" t="inlineStr">
        <is>
          <t>Feladatok száma:</t>
        </is>
      </c>
      <c r="E13" s="15" t="inlineStr">
        <is>
          <t>Átlagos készültség:</t>
        </is>
      </c>
      <c r="F13" s="15" t="inlineStr">
        <is>
          <t>Tervezett összköltség:</t>
        </is>
      </c>
      <c r="G13" s="15" t="inlineStr">
        <is>
          <t>Tényleges összköltség:</t>
        </is>
      </c>
      <c r="H13" s="47">
        <f>COUNTA(D3:D12)</f>
        <v/>
      </c>
      <c r="I13" s="48">
        <f>IFERROR(AVERAGE(P3:P12),0)</f>
        <v/>
      </c>
      <c r="J13" s="49">
        <f>SUM(N3:N12)</f>
        <v/>
      </c>
      <c r="K13" s="49">
        <f>SUM(O3:O12)</f>
        <v/>
      </c>
      <c r="L13" s="47">
        <f>COUNTIF(Q3:Q12,"&gt;0")</f>
        <v/>
      </c>
    </row>
  </sheetData>
  <mergeCells count="2">
    <mergeCell ref="A1:R1"/>
    <mergeCell ref="A13:C13"/>
  </mergeCells>
  <conditionalFormatting sqref="Q3:Q12">
    <cfRule type="expression" priority="1" dxfId="0" stopIfTrue="0">
      <formula>Q3&gt;0</formula>
    </cfRule>
  </conditionalFormatting>
  <conditionalFormatting sqref="J3:J12">
    <cfRule type="expression" priority="2" dxfId="1" stopIfTrue="0">
      <formula>$J3="Kész"</formula>
    </cfRule>
  </conditionalFormatting>
  <dataValidations count="2">
    <dataValidation sqref="J3:J12" showErrorMessage="1" showInputMessage="1" allowBlank="1" errorTitle="Hiba" error="Érvénytelen állapot!" type="list">
      <formula1>"Tervezett,Folyamatban,Késésben,Kész"</formula1>
    </dataValidation>
    <dataValidation sqref="K3:K12" showErrorMessage="1" showInputMessage="1" allowBlank="1" errorTitle="Hiba" error="Érvénytelen prioritás!" type="list">
      <formula1>"Alacsony,Közepes,Magas,Kritikus"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22" customWidth="1" min="3" max="3"/>
    <col width="18" customWidth="1" min="4" max="4"/>
    <col width="22" customWidth="1" min="5" max="5"/>
    <col width="18" customWidth="1" min="6" max="6"/>
    <col width="20" customWidth="1" min="7" max="7"/>
    <col width="16" customWidth="1" min="8" max="8"/>
  </cols>
  <sheetData>
    <row r="1" ht="36" customHeight="1">
      <c r="A1" s="1" t="inlineStr">
        <is>
          <t>PROJEKTTERV – ÖSSZEFOGLALÓ DASHBOARD</t>
        </is>
      </c>
      <c r="B1" s="37" t="n"/>
      <c r="C1" s="37" t="n"/>
      <c r="D1" s="37" t="n"/>
      <c r="E1" s="37" t="n"/>
      <c r="F1" s="37" t="n"/>
      <c r="G1" s="37" t="n"/>
      <c r="H1" s="38" t="n"/>
    </row>
    <row r="2" ht="26" customHeight="1">
      <c r="A2" s="15" t="inlineStr">
        <is>
          <t>KULCS TELJESÍTMÉNYMUTATÓK (KPI)</t>
        </is>
      </c>
      <c r="B2" s="37" t="n"/>
      <c r="C2" s="37" t="n"/>
      <c r="D2" s="37" t="n"/>
      <c r="E2" s="37" t="n"/>
      <c r="F2" s="37" t="n"/>
      <c r="G2" s="37" t="n"/>
      <c r="H2" s="38" t="n"/>
    </row>
    <row r="3" ht="26" customHeight="1">
      <c r="A3" s="19" t="inlineStr">
        <is>
          <t>Összes feladat:</t>
        </is>
      </c>
      <c r="B3" s="50">
        <f>COUNTA(Projektterv!A3:A12)</f>
        <v/>
      </c>
      <c r="E3" s="19" t="inlineStr">
        <is>
          <t>Kész feladatok:</t>
        </is>
      </c>
      <c r="F3" s="50">
        <f>COUNTIF(Projektterv!J3:J12,"Kész")</f>
        <v/>
      </c>
    </row>
    <row r="4"/>
    <row r="5" ht="26" customHeight="1">
      <c r="A5" s="19" t="inlineStr">
        <is>
          <t>Folyamatban:</t>
        </is>
      </c>
      <c r="B5" s="50">
        <f>COUNTIF(Projektterv!J3:J12,"Folyamatban")</f>
        <v/>
      </c>
      <c r="E5" s="19" t="inlineStr">
        <is>
          <t>Késésben:</t>
        </is>
      </c>
      <c r="F5" s="50">
        <f>COUNTIF(Projektterv!J3:J12,"Késésben")</f>
        <v/>
      </c>
    </row>
    <row r="6"/>
    <row r="7" ht="26" customHeight="1">
      <c r="A7" s="19" t="inlineStr">
        <is>
          <t>Tervezett:</t>
        </is>
      </c>
      <c r="B7" s="50">
        <f>COUNTIF(Projektterv!J3:J12,"Tervezett")</f>
        <v/>
      </c>
      <c r="E7" s="19" t="inlineStr">
        <is>
          <t>Átl. készültség:</t>
        </is>
      </c>
      <c r="F7" s="51">
        <f>IFERROR(AVERAGE(Projektterv!P3:P12),0)</f>
        <v/>
      </c>
    </row>
    <row r="8"/>
    <row r="9" ht="26" customHeight="1">
      <c r="A9" s="19" t="inlineStr">
        <is>
          <t>Terv. összköltség:</t>
        </is>
      </c>
      <c r="B9" s="52">
        <f>SUM(Projektterv!N3:N12)</f>
        <v/>
      </c>
      <c r="E9" s="19" t="inlineStr">
        <is>
          <t>Tény. összköltség:</t>
        </is>
      </c>
      <c r="F9" s="52">
        <f>SUM(Projektterv!O3:O12)</f>
        <v/>
      </c>
    </row>
    <row r="10"/>
    <row r="11" ht="26" customHeight="1">
      <c r="A11" s="23" t="inlineStr">
        <is>
          <t>Költség eltérés:</t>
        </is>
      </c>
      <c r="B11" s="38" t="n"/>
      <c r="C11" s="53">
        <f>SUM(Projektterv!O3:O12)-SUM(Projektterv!N3:N12)</f>
        <v/>
      </c>
    </row>
    <row r="12"/>
    <row r="13" ht="24" customHeight="1">
      <c r="A13" s="15" t="inlineStr">
        <is>
          <t>Státusz szerinti megoszlás</t>
        </is>
      </c>
      <c r="B13" s="37" t="n"/>
      <c r="C13" s="38" t="n"/>
      <c r="E13" s="15" t="inlineStr">
        <is>
          <t>Prioritás szerinti megoszlás</t>
        </is>
      </c>
      <c r="F13" s="37" t="n"/>
      <c r="G13" s="38" t="n"/>
    </row>
    <row r="14" ht="22" customHeight="1">
      <c r="A14" s="2" t="inlineStr">
        <is>
          <t>Állapot</t>
        </is>
      </c>
      <c r="B14" s="2" t="inlineStr">
        <is>
          <t>Darabszám</t>
        </is>
      </c>
      <c r="C14" s="2" t="inlineStr">
        <is>
          <t>Arány</t>
        </is>
      </c>
      <c r="E14" s="2" t="inlineStr">
        <is>
          <t>Prioritás</t>
        </is>
      </c>
      <c r="F14" s="2" t="inlineStr">
        <is>
          <t>Darabszám</t>
        </is>
      </c>
      <c r="G14" s="2" t="inlineStr">
        <is>
          <t>Arány</t>
        </is>
      </c>
    </row>
    <row r="15">
      <c r="A15" s="25" t="inlineStr">
        <is>
          <t>Tervezett</t>
        </is>
      </c>
      <c r="B15" s="40">
        <f>COUNTIF(Projektterv!J3:J12,"Tervezett")</f>
        <v/>
      </c>
      <c r="C15" s="54">
        <f>IFERROR(B15/COUNTA(Projektterv!J3:J12),0)</f>
        <v/>
      </c>
      <c r="E15" s="25" t="inlineStr">
        <is>
          <t>Alacsony</t>
        </is>
      </c>
      <c r="F15" s="40">
        <f>COUNTIF(Projektterv!K3:K12,"Alacsony")</f>
        <v/>
      </c>
      <c r="G15" s="54">
        <f>IFERROR(F15/COUNTA(Projektterv!K3:K12),0)</f>
        <v/>
      </c>
    </row>
    <row r="16">
      <c r="A16" s="27" t="inlineStr">
        <is>
          <t>Folyamatban</t>
        </is>
      </c>
      <c r="B16" s="44">
        <f>COUNTIF(Projektterv!J3:J12,"Folyamatban")</f>
        <v/>
      </c>
      <c r="C16" s="55">
        <f>IFERROR(B16/COUNTA(Projektterv!J3:J12),0)</f>
        <v/>
      </c>
      <c r="E16" s="27" t="inlineStr">
        <is>
          <t>Közepes</t>
        </is>
      </c>
      <c r="F16" s="44">
        <f>COUNTIF(Projektterv!K3:K12,"Közepes")</f>
        <v/>
      </c>
      <c r="G16" s="55">
        <f>IFERROR(F16/COUNTA(Projektterv!K3:K12),0)</f>
        <v/>
      </c>
    </row>
    <row r="17">
      <c r="A17" s="25" t="inlineStr">
        <is>
          <t>Késésben</t>
        </is>
      </c>
      <c r="B17" s="40">
        <f>COUNTIF(Projektterv!J3:J12,"Késésben")</f>
        <v/>
      </c>
      <c r="C17" s="54">
        <f>IFERROR(B17/COUNTA(Projektterv!J3:J12),0)</f>
        <v/>
      </c>
      <c r="E17" s="25" t="inlineStr">
        <is>
          <t>Magas</t>
        </is>
      </c>
      <c r="F17" s="40">
        <f>COUNTIF(Projektterv!K3:K12,"Magas")</f>
        <v/>
      </c>
      <c r="G17" s="54">
        <f>IFERROR(F17/COUNTA(Projektterv!K3:K12),0)</f>
        <v/>
      </c>
    </row>
    <row r="18">
      <c r="A18" s="27" t="inlineStr">
        <is>
          <t>Kész</t>
        </is>
      </c>
      <c r="B18" s="44">
        <f>COUNTIF(Projektterv!J3:J12,"Kész")</f>
        <v/>
      </c>
      <c r="C18" s="55">
        <f>IFERROR(B18/COUNTA(Projektterv!J3:J12),0)</f>
        <v/>
      </c>
      <c r="E18" s="27" t="inlineStr">
        <is>
          <t>Kritikus</t>
        </is>
      </c>
      <c r="F18" s="44">
        <f>COUNTIF(Projektterv!K3:K12,"Kritikus")</f>
        <v/>
      </c>
      <c r="G18" s="55">
        <f>IFERROR(F18/COUNTA(Projektterv!K3:K12),0)</f>
        <v/>
      </c>
    </row>
    <row r="19" ht="22" customHeight="1">
      <c r="A19" s="29" t="inlineStr">
        <is>
          <t>Összesen</t>
        </is>
      </c>
      <c r="B19" s="56">
        <f>SUM(B15:B18)</f>
        <v/>
      </c>
      <c r="E19" s="29" t="inlineStr">
        <is>
          <t>Összesen</t>
        </is>
      </c>
      <c r="F19" s="56">
        <f>SUM(F15:F18)</f>
        <v/>
      </c>
    </row>
    <row r="20"/>
    <row r="21" ht="24" customHeight="1">
      <c r="A21" s="15" t="inlineStr">
        <is>
          <t>Felelősönkénti feladatszám</t>
        </is>
      </c>
      <c r="B21" s="37" t="n"/>
      <c r="C21" s="38" t="n"/>
    </row>
    <row r="22" ht="22" customHeight="1">
      <c r="A22" s="2" t="inlineStr">
        <is>
          <t>Felelős</t>
        </is>
      </c>
      <c r="B22" s="2" t="inlineStr">
        <is>
          <t>Feladatok</t>
        </is>
      </c>
      <c r="C22" s="2" t="inlineStr">
        <is>
          <t>Tervezett ktg (Ft)</t>
        </is>
      </c>
    </row>
    <row r="23" ht="20" customHeight="1">
      <c r="A23" s="13" t="inlineStr">
        <is>
          <t>Nagy Péter</t>
        </is>
      </c>
      <c r="B23" s="40">
        <f>COUNTIF(Projektterv!E3:E12,"Nagy Péter")</f>
        <v/>
      </c>
      <c r="C23" s="41">
        <f>SUMIF(Projektterv!E3:E12,"Nagy Péter",Projektterv!N3:N12)</f>
        <v/>
      </c>
    </row>
    <row r="24" ht="20" customHeight="1">
      <c r="A24" s="9" t="inlineStr">
        <is>
          <t>Kovács Anna</t>
        </is>
      </c>
      <c r="B24" s="44">
        <f>COUNTIF(Projektterv!E3:E12,"Kovács Anna")</f>
        <v/>
      </c>
      <c r="C24" s="45">
        <f>SUMIF(Projektterv!E3:E12,"Kovács Anna",Projektterv!N3:N12)</f>
        <v/>
      </c>
    </row>
    <row r="25" ht="20" customHeight="1">
      <c r="A25" s="13" t="inlineStr">
        <is>
          <t>Szabó Gábor</t>
        </is>
      </c>
      <c r="B25" s="40">
        <f>COUNTIF(Projektterv!E3:E12,"Szabó Gábor")</f>
        <v/>
      </c>
      <c r="C25" s="41">
        <f>SUMIF(Projektterv!E3:E12,"Szabó Gábor",Projektterv!N3:N12)</f>
        <v/>
      </c>
    </row>
    <row r="26" ht="20" customHeight="1">
      <c r="A26" s="9" t="inlineStr">
        <is>
          <t>Tóth Erzsébet</t>
        </is>
      </c>
      <c r="B26" s="44">
        <f>COUNTIF(Projektterv!E3:E12,"Tóth Erzsébet")</f>
        <v/>
      </c>
      <c r="C26" s="45">
        <f>SUMIF(Projektterv!E3:E12,"Tóth Erzsébet",Projektterv!N3:N12)</f>
        <v/>
      </c>
    </row>
    <row r="27" ht="20" customHeight="1">
      <c r="A27" s="13" t="inlineStr">
        <is>
          <t>Horváth Zoltán</t>
        </is>
      </c>
      <c r="B27" s="40">
        <f>COUNTIF(Projektterv!E3:E12,"Horváth Zoltán")</f>
        <v/>
      </c>
      <c r="C27" s="41">
        <f>SUMIF(Projektterv!E3:E12,"Horváth Zoltán",Projektterv!N3:N12)</f>
        <v/>
      </c>
    </row>
    <row r="28" ht="20" customHeight="1">
      <c r="A28" s="9" t="inlineStr">
        <is>
          <t>Kiss Mária</t>
        </is>
      </c>
      <c r="B28" s="44">
        <f>COUNTIF(Projektterv!E3:E12,"Kiss Mária")</f>
        <v/>
      </c>
      <c r="C28" s="45">
        <f>SUMIF(Projektterv!E3:E12,"Kiss Mária",Projektterv!N3:N12)</f>
        <v/>
      </c>
    </row>
    <row r="29" ht="20" customHeight="1">
      <c r="A29" s="13" t="inlineStr">
        <is>
          <t>Fekete László</t>
        </is>
      </c>
      <c r="B29" s="40">
        <f>COUNTIF(Projektterv!E3:E12,"Fekete László")</f>
        <v/>
      </c>
      <c r="C29" s="41">
        <f>SUMIF(Projektterv!E3:E12,"Fekete László",Projektterv!N3:N12)</f>
        <v/>
      </c>
    </row>
    <row r="30" ht="20" customHeight="1">
      <c r="A30" s="9" t="inlineStr">
        <is>
          <t>Varga Eszter</t>
        </is>
      </c>
      <c r="B30" s="44">
        <f>COUNTIF(Projektterv!E3:E12,"Varga Eszter")</f>
        <v/>
      </c>
      <c r="C30" s="45">
        <f>SUMIF(Projektterv!E3:E12,"Varga Eszter",Projektterv!N3:N12)</f>
        <v/>
      </c>
    </row>
    <row r="31" ht="20" customHeight="1">
      <c r="A31" s="13" t="inlineStr">
        <is>
          <t>Molnár Dávid</t>
        </is>
      </c>
      <c r="B31" s="40">
        <f>COUNTIF(Projektterv!E3:E12,"Molnár Dávid")</f>
        <v/>
      </c>
      <c r="C31" s="41">
        <f>SUMIF(Projektterv!E3:E12,"Molnár Dávid",Projektterv!N3:N12)</f>
        <v/>
      </c>
    </row>
    <row r="32" ht="20" customHeight="1">
      <c r="A32" s="9" t="inlineStr">
        <is>
          <t>Simon Réka</t>
        </is>
      </c>
      <c r="B32" s="44">
        <f>COUNTIF(Projektterv!E3:E12,"Simon Réka")</f>
        <v/>
      </c>
      <c r="C32" s="45">
        <f>SUMIF(Projektterv!E3:E12,"Simon Réka",Projektterv!N3:N12)</f>
        <v/>
      </c>
    </row>
  </sheetData>
  <mergeCells count="14">
    <mergeCell ref="A1:H1"/>
    <mergeCell ref="A2:H2"/>
    <mergeCell ref="C3:D3"/>
    <mergeCell ref="G3:H3"/>
    <mergeCell ref="C5:D5"/>
    <mergeCell ref="G5:H5"/>
    <mergeCell ref="C7:D7"/>
    <mergeCell ref="G7:H7"/>
    <mergeCell ref="C9:D9"/>
    <mergeCell ref="G9:H9"/>
    <mergeCell ref="A11:B11"/>
    <mergeCell ref="A13:C13"/>
    <mergeCell ref="E13:G13"/>
    <mergeCell ref="A21:C2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  <col width="20" customWidth="1" min="3" max="3"/>
  </cols>
  <sheetData>
    <row r="1" ht="36" customHeight="1">
      <c r="A1" s="1" t="inlineStr">
        <is>
          <t>ÚTMUTATÓ – PROJEKTTERV SABLON HASZNÁLATA</t>
        </is>
      </c>
      <c r="B1" s="37" t="n"/>
      <c r="C1" s="38" t="n"/>
    </row>
    <row r="2" ht="24" customHeight="1">
      <c r="A2" s="15" t="inlineStr">
        <is>
          <t>A SABLON CÉLJA</t>
        </is>
      </c>
      <c r="B2" s="37" t="n"/>
      <c r="C2" s="38" t="n"/>
    </row>
    <row r="3" ht="20" customHeight="1">
      <c r="A3" s="31" t="inlineStr">
        <is>
          <t>Cél:</t>
        </is>
      </c>
      <c r="B3" s="32" t="inlineStr">
        <is>
          <t>Ez a sablon projekt feladatok nyomon követésére, határidők, felelősök, költségek és előrehaladás kezelésére szolgál.</t>
        </is>
      </c>
      <c r="C3" s="33" t="n"/>
    </row>
    <row r="4" ht="20" customHeight="1">
      <c r="A4" s="31" t="inlineStr">
        <is>
          <t>Célcsoport:</t>
        </is>
      </c>
      <c r="B4" s="32" t="inlineStr">
        <is>
          <t>Projektvezetők, csapatvezetők, operációs és pénzügyi munkatársak.</t>
        </is>
      </c>
      <c r="C4" s="33" t="n"/>
    </row>
    <row r="5" ht="20" customHeight="1">
      <c r="A5" s="31" t="inlineStr">
        <is>
          <t>Megjegyzés:</t>
        </is>
      </c>
      <c r="B5" s="32" t="inlineStr">
        <is>
          <t>A fájl nem tartalmaz lapvédelmet és nyomtatási beállítást. Szabadon testreszabható.</t>
        </is>
      </c>
      <c r="C5" s="33" t="n"/>
    </row>
    <row r="6" ht="8" customHeight="1"/>
    <row r="7" ht="24" customHeight="1">
      <c r="A7" s="15" t="inlineStr">
        <is>
          <t>LAPOK LEÍRÁSA</t>
        </is>
      </c>
      <c r="B7" s="37" t="n"/>
      <c r="C7" s="38" t="n"/>
    </row>
    <row r="8" ht="20" customHeight="1">
      <c r="A8" s="31" t="inlineStr">
        <is>
          <t>Projektterv:</t>
        </is>
      </c>
      <c r="B8" s="32" t="inlineStr">
        <is>
          <t>A fő adatlap. Minden projekt feladat külön sorba kerül. Kitöltendő mezők sárga (FFFBEB) háttérrel jelölve.</t>
        </is>
      </c>
      <c r="C8" s="33" t="n"/>
    </row>
    <row r="9" ht="20" customHeight="1">
      <c r="A9" s="31" t="inlineStr">
        <is>
          <t>Összefoglaló:</t>
        </is>
      </c>
      <c r="B9" s="32" t="inlineStr">
        <is>
          <t>Automatikus dashboard – KPI-k, státusz/prioritás megoszlás, diagramok. NE szerkesszük kézzel, képletekkel tölt ki.</t>
        </is>
      </c>
      <c r="C9" s="33" t="n"/>
    </row>
    <row r="10" ht="20" customHeight="1">
      <c r="A10" s="31" t="inlineStr">
        <is>
          <t>Útmutató:</t>
        </is>
      </c>
      <c r="B10" s="32" t="inlineStr">
        <is>
          <t>Ez a lap – a sablon használati leírása.</t>
        </is>
      </c>
      <c r="C10" s="33" t="n"/>
    </row>
    <row r="11" ht="8" customHeight="1"/>
    <row r="12" ht="24" customHeight="1">
      <c r="A12" s="15" t="inlineStr">
        <is>
          <t>OSZLOPOK KITÖLTÉSI SZABÁLYAI</t>
        </is>
      </c>
      <c r="B12" s="37" t="n"/>
      <c r="C12" s="38" t="n"/>
    </row>
    <row r="13" ht="20" customHeight="1">
      <c r="A13" s="34" t="inlineStr">
        <is>
          <t>Projektazonosító</t>
        </is>
      </c>
      <c r="B13" s="32" t="inlineStr">
        <is>
          <t>Egyedi kód, pl. P-001 formátumban</t>
        </is>
      </c>
      <c r="C13" s="33" t="n"/>
    </row>
    <row r="14" ht="20" customHeight="1">
      <c r="A14" s="31" t="inlineStr">
        <is>
          <t>Projektnév</t>
        </is>
      </c>
      <c r="B14" s="32" t="inlineStr">
        <is>
          <t>A projekt rövid neve</t>
        </is>
      </c>
      <c r="C14" s="33" t="n"/>
    </row>
    <row r="15" ht="20" customHeight="1">
      <c r="A15" s="34" t="inlineStr">
        <is>
          <t>Ügyfél / Osztály</t>
        </is>
      </c>
      <c r="B15" s="32" t="inlineStr">
        <is>
          <t>Az érintett ügyfél vagy belső osztály neve</t>
        </is>
      </c>
      <c r="C15" s="33" t="n"/>
    </row>
    <row r="16" ht="20" customHeight="1">
      <c r="A16" s="31" t="inlineStr">
        <is>
          <t>Feladat</t>
        </is>
      </c>
      <c r="B16" s="32" t="inlineStr">
        <is>
          <t>A konkrét részfeladat leírása</t>
        </is>
      </c>
      <c r="C16" s="33" t="n"/>
    </row>
    <row r="17" ht="20" customHeight="1">
      <c r="A17" s="34" t="inlineStr">
        <is>
          <t>Felelős</t>
        </is>
      </c>
      <c r="B17" s="32" t="inlineStr">
        <is>
          <t>A feladat felelősének neve (Vezetéknév Keresztnév sorrendben)</t>
        </is>
      </c>
      <c r="C17" s="33" t="n"/>
    </row>
    <row r="18" ht="20" customHeight="1">
      <c r="A18" s="31" t="inlineStr">
        <is>
          <t>Beosztás</t>
        </is>
      </c>
      <c r="B18" s="32" t="inlineStr">
        <is>
          <t>A felelős beosztása vagy szerepköre a projektben</t>
        </is>
      </c>
      <c r="C18" s="33" t="n"/>
    </row>
    <row r="19" ht="20" customHeight="1">
      <c r="A19" s="34" t="inlineStr">
        <is>
          <t>Kezdés dátuma</t>
        </is>
      </c>
      <c r="B19" s="32" t="inlineStr">
        <is>
          <t>A feladat tervezett kezdési dátuma (ÉÉÉÉ.HH.NN. formátum)</t>
        </is>
      </c>
      <c r="C19" s="33" t="n"/>
    </row>
    <row r="20" ht="20" customHeight="1">
      <c r="A20" s="31" t="inlineStr">
        <is>
          <t>Határidő</t>
        </is>
      </c>
      <c r="B20" s="32" t="inlineStr">
        <is>
          <t>A feladat tervezett befejezési dátuma (ÉÉÉÉ.HH.NN. formátum)</t>
        </is>
      </c>
      <c r="C20" s="33" t="n"/>
    </row>
    <row r="21" ht="20" customHeight="1">
      <c r="A21" s="34" t="inlineStr">
        <is>
          <t>Befejezés dátuma</t>
        </is>
      </c>
      <c r="B21" s="32" t="inlineStr">
        <is>
          <t>Tényleges befejezés – csak lezárt feladatnál töltendő ki</t>
        </is>
      </c>
      <c r="C21" s="33" t="n"/>
    </row>
    <row r="22" ht="20" customHeight="1">
      <c r="A22" s="31" t="inlineStr">
        <is>
          <t>Állapot</t>
        </is>
      </c>
      <c r="B22" s="32" t="inlineStr">
        <is>
          <t>Legördülő lista: Tervezett / Folyamatban / Késésben / Kész</t>
        </is>
      </c>
      <c r="C22" s="33" t="n"/>
    </row>
    <row r="23" ht="20" customHeight="1">
      <c r="A23" s="34" t="inlineStr">
        <is>
          <t>Prioritás</t>
        </is>
      </c>
      <c r="B23" s="32" t="inlineStr">
        <is>
          <t>Legördülő lista: Alacsony / Közepes / Magas / Kritikus</t>
        </is>
      </c>
      <c r="C23" s="33" t="n"/>
    </row>
    <row r="24" ht="20" customHeight="1">
      <c r="A24" s="31" t="inlineStr">
        <is>
          <t>Tervezett ráfordítás (óra)</t>
        </is>
      </c>
      <c r="B24" s="32" t="inlineStr">
        <is>
          <t>Tervezett munkaórák száma</t>
        </is>
      </c>
      <c r="C24" s="33" t="n"/>
    </row>
    <row r="25" ht="20" customHeight="1">
      <c r="A25" s="34" t="inlineStr">
        <is>
          <t>Tényleges ráfordítás (óra)</t>
        </is>
      </c>
      <c r="B25" s="32" t="inlineStr">
        <is>
          <t>Valósan felhasznált munkaórák</t>
        </is>
      </c>
      <c r="C25" s="33" t="n"/>
    </row>
    <row r="26" ht="20" customHeight="1">
      <c r="A26" s="31" t="inlineStr">
        <is>
          <t>Tervezett költség (Ft)</t>
        </is>
      </c>
      <c r="B26" s="32" t="inlineStr">
        <is>
          <t>Előre kalkulált pénzügyi ráfordítás forintban</t>
        </is>
      </c>
      <c r="C26" s="33" t="n"/>
    </row>
    <row r="27" ht="20" customHeight="1">
      <c r="A27" s="34" t="inlineStr">
        <is>
          <t>Tényleges költség (Ft)</t>
        </is>
      </c>
      <c r="B27" s="32" t="inlineStr">
        <is>
          <t>Tényleges pénzügyi ráfordítás forintban</t>
        </is>
      </c>
      <c r="C27" s="33" t="n"/>
    </row>
    <row r="28" ht="20" customHeight="1">
      <c r="A28" s="31" t="inlineStr">
        <is>
          <t>Készültség %</t>
        </is>
      </c>
      <c r="B28" s="32" t="inlineStr">
        <is>
          <t>0–100 közötti egész szám (százalék)</t>
        </is>
      </c>
      <c r="C28" s="33" t="n"/>
    </row>
    <row r="29" ht="20" customHeight="1">
      <c r="A29" s="34" t="inlineStr">
        <is>
          <t>Késés (nap)</t>
        </is>
      </c>
      <c r="B29" s="32" t="inlineStr">
        <is>
          <t>Automatikus képlet – NE felülírni! Határidő és mai nap alapján</t>
        </is>
      </c>
      <c r="C29" s="33" t="n"/>
    </row>
    <row r="30" ht="20" customHeight="1">
      <c r="A30" s="31" t="inlineStr">
        <is>
          <t>Megjegyzés</t>
        </is>
      </c>
      <c r="B30" s="32" t="inlineStr">
        <is>
          <t>Szabad szöveges megjegyzés a feladathoz</t>
        </is>
      </c>
      <c r="C30" s="33" t="n"/>
    </row>
    <row r="31" ht="8" customHeight="1"/>
    <row r="32" ht="24" customHeight="1">
      <c r="A32" s="15" t="inlineStr">
        <is>
          <t>SZÍNKÓDOK MAGYARÁZATA</t>
        </is>
      </c>
      <c r="B32" s="37" t="n"/>
      <c r="C32" s="38" t="n"/>
    </row>
    <row r="33" ht="20" customHeight="1">
      <c r="A33" s="34" t="inlineStr">
        <is>
          <t>Fejléc háttér (#1E293B)</t>
        </is>
      </c>
      <c r="B33" s="32" t="inlineStr">
        <is>
          <t>Sötétkék – oszlopfejlécek és szekciófejlécek</t>
        </is>
      </c>
      <c r="C33" s="33" t="n"/>
    </row>
    <row r="34" ht="20" customHeight="1">
      <c r="A34" s="31" t="inlineStr">
        <is>
          <t>Alcím (#C8102E)</t>
        </is>
      </c>
      <c r="B34" s="32" t="inlineStr">
        <is>
          <t>Piros – alszekció fejlécek (pl. Összesítés)</t>
        </is>
      </c>
      <c r="C34" s="33" t="n"/>
    </row>
    <row r="35" ht="20" customHeight="1">
      <c r="A35" s="34" t="inlineStr">
        <is>
          <t>Input mező (#FFFBEB)</t>
        </is>
      </c>
      <c r="B35" s="32" t="inlineStr">
        <is>
          <t>Halványsárga – felhasználó által kitöltendő cellák</t>
        </is>
      </c>
      <c r="C35" s="33" t="n"/>
    </row>
    <row r="36" ht="20" customHeight="1">
      <c r="A36" s="31" t="inlineStr">
        <is>
          <t>Pozitív jelzés (#16A34A)</t>
        </is>
      </c>
      <c r="B36" s="32" t="inlineStr">
        <is>
          <t>Zöld – teljesített, rendben lévő értékek</t>
        </is>
      </c>
      <c r="C36" s="33" t="n"/>
    </row>
    <row r="37" ht="20" customHeight="1">
      <c r="A37" s="34" t="inlineStr">
        <is>
          <t>Figyelmeztetés (#DC2626)</t>
        </is>
      </c>
      <c r="B37" s="32" t="inlineStr">
        <is>
          <t>Piros – késés, túllépés, kritikus értékek</t>
        </is>
      </c>
      <c r="C37" s="33" t="n"/>
    </row>
    <row r="38" ht="20" customHeight="1">
      <c r="A38" s="31" t="inlineStr">
        <is>
          <t>Alternatív sor (#F0FDFA)</t>
        </is>
      </c>
      <c r="B38" s="32" t="inlineStr">
        <is>
          <t>Halvány türkiz – zebra csíkozás az olvashatósághoz</t>
        </is>
      </c>
      <c r="C38" s="33" t="n"/>
    </row>
    <row r="39" ht="20" customHeight="1">
      <c r="A39" s="34" t="inlineStr">
        <is>
          <t>KPI háttér (#0F766E)</t>
        </is>
      </c>
      <c r="B39" s="32" t="inlineStr">
        <is>
          <t>Sötét türkiz – kulcsmutató jelölőblokkok</t>
        </is>
      </c>
      <c r="C39" s="33" t="n"/>
    </row>
    <row r="40" ht="8" customHeight="1"/>
    <row r="41" ht="24" customHeight="1">
      <c r="A41" s="15" t="inlineStr">
        <is>
          <t>ÁLTALÁNOS KITÖLTÉSI JAVASLATOK</t>
        </is>
      </c>
      <c r="B41" s="37" t="n"/>
      <c r="C41" s="38" t="n"/>
    </row>
    <row r="42" ht="20" customHeight="1">
      <c r="A42" s="35" t="inlineStr">
        <is>
          <t>Sorok:</t>
        </is>
      </c>
      <c r="B42" s="32" t="inlineStr">
        <is>
          <t>Minden egyes projektfeladat külön sorba kerüljön.</t>
        </is>
      </c>
      <c r="C42" s="33" t="n"/>
    </row>
    <row r="43" ht="20" customHeight="1">
      <c r="A43" s="36" t="inlineStr">
        <is>
          <t>Dátumformátum:</t>
        </is>
      </c>
      <c r="B43" s="32" t="inlineStr">
        <is>
          <t>Magyar formátum: ÉÉÉÉ.HH.NN. (pl. 2026.03.15.)</t>
        </is>
      </c>
      <c r="C43" s="33" t="n"/>
    </row>
    <row r="44" ht="20" customHeight="1">
      <c r="A44" s="35" t="inlineStr">
        <is>
          <t>Készültség:</t>
        </is>
      </c>
      <c r="B44" s="32" t="inlineStr">
        <is>
          <t>0-tól 100-ig terjedő egész számot adjon meg.</t>
        </is>
      </c>
      <c r="C44" s="33" t="n"/>
    </row>
    <row r="45" ht="20" customHeight="1">
      <c r="A45" s="36" t="inlineStr">
        <is>
          <t>Költségek:</t>
        </is>
      </c>
      <c r="B45" s="32" t="inlineStr">
        <is>
          <t>Forintban (Ft) adja meg az értékeket, tizedes nélkül.</t>
        </is>
      </c>
      <c r="C45" s="33" t="n"/>
    </row>
    <row r="46" ht="20" customHeight="1">
      <c r="A46" s="35" t="inlineStr">
        <is>
          <t>Állapot / Prioritás:</t>
        </is>
      </c>
      <c r="B46" s="32" t="inlineStr">
        <is>
          <t>Kizárólag a legördülő listából válasszon értéket.</t>
        </is>
      </c>
      <c r="C46" s="33" t="n"/>
    </row>
    <row r="47" ht="20" customHeight="1">
      <c r="A47" s="36" t="inlineStr">
        <is>
          <t>Késés (nap) oszlop:</t>
        </is>
      </c>
      <c r="B47" s="32" t="inlineStr">
        <is>
          <t>Automatikus képlet – kérjük, ne módosítsa!</t>
        </is>
      </c>
      <c r="C47" s="33" t="n"/>
    </row>
    <row r="48" ht="20" customHeight="1">
      <c r="A48" s="35" t="inlineStr">
        <is>
          <t>Összefoglaló lap:</t>
        </is>
      </c>
      <c r="B48" s="32" t="inlineStr">
        <is>
          <t>Automatikusan frissül – kézzel ne szerkessze!</t>
        </is>
      </c>
      <c r="C48" s="33" t="n"/>
    </row>
    <row r="49" ht="20" customHeight="1">
      <c r="A49" s="36" t="inlineStr">
        <is>
          <t>Mentés:</t>
        </is>
      </c>
      <c r="B49" s="32" t="inlineStr">
        <is>
          <t>Mentse .xlsx formátumban a makró- és képletkompatibilitás érdekében.</t>
        </is>
      </c>
      <c r="C49" s="33" t="n"/>
    </row>
  </sheetData>
  <mergeCells count="6">
    <mergeCell ref="A1:C1"/>
    <mergeCell ref="A2:C2"/>
    <mergeCell ref="A7:C7"/>
    <mergeCell ref="A12:C12"/>
    <mergeCell ref="A32:C32"/>
    <mergeCell ref="A41:C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2026-06-16T17:30:31Z</dcterms:created>
  <dcterms:modified xmlns:dcterms="http://purl.org/dc/terms/" xmlns:xsi="http://www.w3.org/2001/XMLSchema-instance" xsi:type="dcterms:W3CDTF">2026-06-16T17:30:31Z</dcterms:modified>
</cp:coreProperties>
</file>