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ladatlista" sheetId="1" state="visible" r:id="rId1"/>
    <sheet xmlns:r="http://schemas.openxmlformats.org/officeDocument/2006/relationships" name="Csapattagok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ÉÉÉÉ.HH.NN."/>
    <numFmt numFmtId="165" formatCode="# ##0 &quot;Ft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6" borderId="1" pivotButton="0" quotePrefix="0" xfId="0"/>
    <xf numFmtId="0" fontId="2" fillId="6" borderId="1" pivotButton="0" quotePrefix="0" xfId="0"/>
    <xf numFmtId="1" fontId="4" fillId="6" borderId="1" applyAlignment="1" pivotButton="0" quotePrefix="0" xfId="0">
      <alignment horizontal="center" vertical="center" wrapText="1"/>
    </xf>
    <xf numFmtId="9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165" fontId="3" fillId="4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165" fontId="4" fillId="6" borderId="1" applyAlignment="1" pivotButton="0" quotePrefix="0" xfId="0">
      <alignment horizontal="center" vertical="center" wrapText="1"/>
    </xf>
    <xf numFmtId="165" fontId="3" fillId="4" borderId="1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Órák projektenként (becsült vs. tényleges)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'Összesítő'!$D$4:$D$6</f>
            </numRef>
          </cat>
          <val>
            <numRef>
              <f>'Összesítő'!$E$4:$E$6</f>
            </numRef>
          </val>
        </ser>
        <ser>
          <idx val="1"/>
          <order val="1"/>
          <tx>
            <strRef>
              <f>'Összesítő'!F3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'Összesítő'!$D$4:$D$6</f>
            </numRef>
          </cat>
          <val>
            <numRef>
              <f>'Összesítő'!$F$4:$F$6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Óra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státusz szerinti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'Összesítő'!E8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'Összesítő'!$D$9:$D$12</f>
            </numRef>
          </cat>
          <val>
            <numRef>
              <f>'Összesítő'!$E$9:$E$12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20" customWidth="1" min="3" max="3"/>
    <col width="16" customWidth="1" min="4" max="4"/>
    <col width="12" customWidth="1" min="5" max="5"/>
    <col width="16" customWidth="1" min="6" max="6"/>
    <col width="14" customWidth="1" min="7" max="7"/>
    <col width="14" customWidth="1" min="8" max="8"/>
    <col width="11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14" customWidth="1" min="15" max="15"/>
    <col width="24" customWidth="1" min="16" max="16"/>
  </cols>
  <sheetData>
    <row r="1" ht="26" customHeight="1">
      <c r="A1" s="1" t="inlineStr">
        <is>
          <t>PROJEKTFELADAT LISTA – 2026</t>
        </is>
      </c>
    </row>
    <row r="2"/>
    <row r="3" ht="34" customHeight="1">
      <c r="A3" s="2" t="inlineStr">
        <is>
          <t>Azonosító</t>
        </is>
      </c>
      <c r="B3" s="2" t="inlineStr">
        <is>
          <t>Feladat neve</t>
        </is>
      </c>
      <c r="C3" s="2" t="inlineStr">
        <is>
          <t>Projekt</t>
        </is>
      </c>
      <c r="D3" s="2" t="inlineStr">
        <is>
          <t>Felelős</t>
        </is>
      </c>
      <c r="E3" s="2" t="inlineStr">
        <is>
          <t>Prioritás</t>
        </is>
      </c>
      <c r="F3" s="2" t="inlineStr">
        <is>
          <t>Státusz</t>
        </is>
      </c>
      <c r="G3" s="2" t="inlineStr">
        <is>
          <t>Kezdés dátuma</t>
        </is>
      </c>
      <c r="H3" s="2" t="inlineStr">
        <is>
          <t>Határidő</t>
        </is>
      </c>
      <c r="I3" s="2" t="inlineStr">
        <is>
          <t>Becsült óra</t>
        </is>
      </c>
      <c r="J3" s="2" t="inlineStr">
        <is>
          <t>Tényleges óra</t>
        </is>
      </c>
      <c r="K3" s="2" t="inlineStr">
        <is>
          <t>Haladás (%)</t>
        </is>
      </c>
      <c r="L3" s="2" t="inlineStr">
        <is>
          <t>Eltérés (óra)</t>
        </is>
      </c>
      <c r="M3" s="2" t="inlineStr">
        <is>
          <t>Késés (nap)</t>
        </is>
      </c>
      <c r="N3" s="2" t="inlineStr">
        <is>
          <t>Óradíj (Ft/óra)</t>
        </is>
      </c>
      <c r="O3" s="2" t="inlineStr">
        <is>
          <t>Költség (Ft)</t>
        </is>
      </c>
      <c r="P3" s="2" t="inlineStr">
        <is>
          <t>Megjegyzés</t>
        </is>
      </c>
    </row>
    <row r="4">
      <c r="A4" s="3" t="inlineStr">
        <is>
          <t>T-001</t>
        </is>
      </c>
      <c r="B4" s="4" t="inlineStr">
        <is>
          <t>Igényfelmérés és specifikáció</t>
        </is>
      </c>
      <c r="C4" s="3" t="inlineStr">
        <is>
          <t>Weboldal fejlesztés</t>
        </is>
      </c>
      <c r="D4" s="3" t="inlineStr">
        <is>
          <t>Nagy Péter</t>
        </is>
      </c>
      <c r="E4" s="3" t="inlineStr">
        <is>
          <t>Magas</t>
        </is>
      </c>
      <c r="F4" s="3" t="inlineStr">
        <is>
          <t>Kész</t>
        </is>
      </c>
      <c r="G4" s="29" t="n">
        <v>46146</v>
      </c>
      <c r="H4" s="29" t="n">
        <v>46157</v>
      </c>
      <c r="I4" s="6" t="n">
        <v>24</v>
      </c>
      <c r="J4" s="6" t="n">
        <v>26</v>
      </c>
      <c r="K4" s="7" t="n">
        <v>1</v>
      </c>
      <c r="L4" s="8">
        <f>J4-I4</f>
        <v/>
      </c>
      <c r="M4" s="8">
        <f>IF(AND(F4&lt;&gt;"Kész",TODAY()&gt;H4),TODAY()-H4,0)</f>
        <v/>
      </c>
      <c r="N4" s="30">
        <f>IFERROR(VLOOKUP(D4,Csapattagok!$A$4:$C$11,3,0),0)</f>
        <v/>
      </c>
      <c r="O4" s="30">
        <f>J4*N4</f>
        <v/>
      </c>
      <c r="P4" s="10" t="inlineStr"/>
    </row>
    <row r="5">
      <c r="A5" s="11" t="inlineStr">
        <is>
          <t>T-002</t>
        </is>
      </c>
      <c r="B5" s="12" t="inlineStr">
        <is>
          <t>UX/UI látványterv készítése</t>
        </is>
      </c>
      <c r="C5" s="11" t="inlineStr">
        <is>
          <t>Weboldal fejlesztés</t>
        </is>
      </c>
      <c r="D5" s="11" t="inlineStr">
        <is>
          <t>Kovács Anna</t>
        </is>
      </c>
      <c r="E5" s="11" t="inlineStr">
        <is>
          <t>Közepes</t>
        </is>
      </c>
      <c r="F5" s="11" t="inlineStr">
        <is>
          <t>Kész</t>
        </is>
      </c>
      <c r="G5" s="31" t="n">
        <v>46154</v>
      </c>
      <c r="H5" s="31" t="n">
        <v>46168</v>
      </c>
      <c r="I5" s="6" t="n">
        <v>32</v>
      </c>
      <c r="J5" s="6" t="n">
        <v>30</v>
      </c>
      <c r="K5" s="14" t="n">
        <v>1</v>
      </c>
      <c r="L5" s="15">
        <f>J5-I5</f>
        <v/>
      </c>
      <c r="M5" s="15">
        <f>IF(AND(F5&lt;&gt;"Kész",TODAY()&gt;H5),TODAY()-H5,0)</f>
        <v/>
      </c>
      <c r="N5" s="32">
        <f>IFERROR(VLOOKUP(D5,Csapattagok!$A$4:$C$11,3,0),0)</f>
        <v/>
      </c>
      <c r="O5" s="32">
        <f>J5*N5</f>
        <v/>
      </c>
      <c r="P5" s="17" t="inlineStr"/>
    </row>
    <row r="6">
      <c r="A6" s="3" t="inlineStr">
        <is>
          <t>T-003</t>
        </is>
      </c>
      <c r="B6" s="4" t="inlineStr">
        <is>
          <t>Adatbázis struktúra tervezése</t>
        </is>
      </c>
      <c r="C6" s="3" t="inlineStr">
        <is>
          <t>CRM bevezetés</t>
        </is>
      </c>
      <c r="D6" s="3" t="inlineStr">
        <is>
          <t>Szabó Gábor</t>
        </is>
      </c>
      <c r="E6" s="3" t="inlineStr">
        <is>
          <t>Magas</t>
        </is>
      </c>
      <c r="F6" s="3" t="inlineStr">
        <is>
          <t>Folyamatban</t>
        </is>
      </c>
      <c r="G6" s="29" t="n">
        <v>46162</v>
      </c>
      <c r="H6" s="29" t="n">
        <v>46213</v>
      </c>
      <c r="I6" s="6" t="n">
        <v>40</v>
      </c>
      <c r="J6" s="6" t="n">
        <v>22</v>
      </c>
      <c r="K6" s="7" t="n">
        <v>0.55</v>
      </c>
      <c r="L6" s="8">
        <f>J6-I6</f>
        <v/>
      </c>
      <c r="M6" s="8">
        <f>IF(AND(F6&lt;&gt;"Kész",TODAY()&gt;H6),TODAY()-H6,0)</f>
        <v/>
      </c>
      <c r="N6" s="30">
        <f>IFERROR(VLOOKUP(D6,Csapattagok!$A$4:$C$11,3,0),0)</f>
        <v/>
      </c>
      <c r="O6" s="30">
        <f>J6*N6</f>
        <v/>
      </c>
      <c r="P6" s="10" t="inlineStr"/>
    </row>
    <row r="7">
      <c r="A7" s="11" t="inlineStr">
        <is>
          <t>T-004</t>
        </is>
      </c>
      <c r="B7" s="12" t="inlineStr">
        <is>
          <t>Frontend fejlesztés</t>
        </is>
      </c>
      <c r="C7" s="11" t="inlineStr">
        <is>
          <t>Weboldal fejlesztés</t>
        </is>
      </c>
      <c r="D7" s="11" t="inlineStr">
        <is>
          <t>Tóth Erzsébet</t>
        </is>
      </c>
      <c r="E7" s="11" t="inlineStr">
        <is>
          <t>Kritikus</t>
        </is>
      </c>
      <c r="F7" s="11" t="inlineStr">
        <is>
          <t>Folyamatban</t>
        </is>
      </c>
      <c r="G7" s="31" t="n">
        <v>46174</v>
      </c>
      <c r="H7" s="31" t="n">
        <v>46223</v>
      </c>
      <c r="I7" s="6" t="n">
        <v>80</v>
      </c>
      <c r="J7" s="6" t="n">
        <v>45</v>
      </c>
      <c r="K7" s="14" t="n">
        <v>0.5</v>
      </c>
      <c r="L7" s="15">
        <f>J7-I7</f>
        <v/>
      </c>
      <c r="M7" s="15">
        <f>IF(AND(F7&lt;&gt;"Kész",TODAY()&gt;H7),TODAY()-H7,0)</f>
        <v/>
      </c>
      <c r="N7" s="32">
        <f>IFERROR(VLOOKUP(D7,Csapattagok!$A$4:$C$11,3,0),0)</f>
        <v/>
      </c>
      <c r="O7" s="32">
        <f>J7*N7</f>
        <v/>
      </c>
      <c r="P7" s="17" t="inlineStr"/>
    </row>
    <row r="8">
      <c r="A8" s="3" t="inlineStr">
        <is>
          <t>T-005</t>
        </is>
      </c>
      <c r="B8" s="4" t="inlineStr">
        <is>
          <t>Mobil app váz kialakítása</t>
        </is>
      </c>
      <c r="C8" s="3" t="inlineStr">
        <is>
          <t>Mobilalkalmazás</t>
        </is>
      </c>
      <c r="D8" s="3" t="inlineStr">
        <is>
          <t>Horváth Zoltán</t>
        </is>
      </c>
      <c r="E8" s="3" t="inlineStr">
        <is>
          <t>Közepes</t>
        </is>
      </c>
      <c r="F8" s="3" t="inlineStr">
        <is>
          <t>Nem kezdett el</t>
        </is>
      </c>
      <c r="G8" s="29" t="n">
        <v>46204</v>
      </c>
      <c r="H8" s="29" t="n">
        <v>46228</v>
      </c>
      <c r="I8" s="6" t="n">
        <v>36</v>
      </c>
      <c r="J8" s="6" t="n">
        <v>0</v>
      </c>
      <c r="K8" s="7" t="n">
        <v>0</v>
      </c>
      <c r="L8" s="8">
        <f>J8-I8</f>
        <v/>
      </c>
      <c r="M8" s="8">
        <f>IF(AND(F8&lt;&gt;"Kész",TODAY()&gt;H8),TODAY()-H8,0)</f>
        <v/>
      </c>
      <c r="N8" s="30">
        <f>IFERROR(VLOOKUP(D8,Csapattagok!$A$4:$C$11,3,0),0)</f>
        <v/>
      </c>
      <c r="O8" s="30">
        <f>J8*N8</f>
        <v/>
      </c>
      <c r="P8" s="10" t="inlineStr"/>
    </row>
    <row r="9">
      <c r="A9" s="11" t="inlineStr">
        <is>
          <t>T-006</t>
        </is>
      </c>
      <c r="B9" s="12" t="inlineStr">
        <is>
          <t>CRM integrációs tesztelés</t>
        </is>
      </c>
      <c r="C9" s="11" t="inlineStr">
        <is>
          <t>CRM bevezetés</t>
        </is>
      </c>
      <c r="D9" s="11" t="inlineStr">
        <is>
          <t>Kiss Mária</t>
        </is>
      </c>
      <c r="E9" s="11" t="inlineStr">
        <is>
          <t>Magas</t>
        </is>
      </c>
      <c r="F9" s="11" t="inlineStr">
        <is>
          <t>Késésben</t>
        </is>
      </c>
      <c r="G9" s="31" t="n">
        <v>46178</v>
      </c>
      <c r="H9" s="31" t="n">
        <v>46204</v>
      </c>
      <c r="I9" s="6" t="n">
        <v>28</v>
      </c>
      <c r="J9" s="6" t="n">
        <v>18</v>
      </c>
      <c r="K9" s="14" t="n">
        <v>0.6</v>
      </c>
      <c r="L9" s="15">
        <f>J9-I9</f>
        <v/>
      </c>
      <c r="M9" s="15">
        <f>IF(AND(F9&lt;&gt;"Kész",TODAY()&gt;H9),TODAY()-H9,0)</f>
        <v/>
      </c>
      <c r="N9" s="32">
        <f>IFERROR(VLOOKUP(D9,Csapattagok!$A$4:$C$11,3,0),0)</f>
        <v/>
      </c>
      <c r="O9" s="32">
        <f>J9*N9</f>
        <v/>
      </c>
      <c r="P9" s="17" t="inlineStr"/>
    </row>
    <row r="10">
      <c r="A10" s="3" t="inlineStr">
        <is>
          <t>T-007</t>
        </is>
      </c>
      <c r="B10" s="4" t="inlineStr">
        <is>
          <t>API végpontok fejlesztése</t>
        </is>
      </c>
      <c r="C10" s="3" t="inlineStr">
        <is>
          <t>Mobilalkalmazás</t>
        </is>
      </c>
      <c r="D10" s="3" t="inlineStr">
        <is>
          <t>Varga János</t>
        </is>
      </c>
      <c r="E10" s="3" t="inlineStr">
        <is>
          <t>Kritikus</t>
        </is>
      </c>
      <c r="F10" s="3" t="inlineStr">
        <is>
          <t>Folyamatban</t>
        </is>
      </c>
      <c r="G10" s="29" t="n">
        <v>46183</v>
      </c>
      <c r="H10" s="29" t="n">
        <v>46221</v>
      </c>
      <c r="I10" s="6" t="n">
        <v>50</v>
      </c>
      <c r="J10" s="6" t="n">
        <v>20</v>
      </c>
      <c r="K10" s="7" t="n">
        <v>0.35</v>
      </c>
      <c r="L10" s="8">
        <f>J10-I10</f>
        <v/>
      </c>
      <c r="M10" s="8">
        <f>IF(AND(F10&lt;&gt;"Kész",TODAY()&gt;H10),TODAY()-H10,0)</f>
        <v/>
      </c>
      <c r="N10" s="30">
        <f>IFERROR(VLOOKUP(D10,Csapattagok!$A$4:$C$11,3,0),0)</f>
        <v/>
      </c>
      <c r="O10" s="30">
        <f>J10*N10</f>
        <v/>
      </c>
      <c r="P10" s="10" t="inlineStr"/>
    </row>
    <row r="11">
      <c r="A11" s="11" t="inlineStr">
        <is>
          <t>T-008</t>
        </is>
      </c>
      <c r="B11" s="12" t="inlineStr">
        <is>
          <t>Terhelési tesztek elvégzése</t>
        </is>
      </c>
      <c r="C11" s="11" t="inlineStr">
        <is>
          <t>Weboldal fejlesztés</t>
        </is>
      </c>
      <c r="D11" s="11" t="inlineStr">
        <is>
          <t>Molnár Éva</t>
        </is>
      </c>
      <c r="E11" s="11" t="inlineStr">
        <is>
          <t>Alacsony</t>
        </is>
      </c>
      <c r="F11" s="11" t="inlineStr">
        <is>
          <t>Nem kezdett el</t>
        </is>
      </c>
      <c r="G11" s="31" t="n">
        <v>46218</v>
      </c>
      <c r="H11" s="31" t="n">
        <v>46239</v>
      </c>
      <c r="I11" s="6" t="n">
        <v>16</v>
      </c>
      <c r="J11" s="6" t="n">
        <v>0</v>
      </c>
      <c r="K11" s="14" t="n">
        <v>0</v>
      </c>
      <c r="L11" s="15">
        <f>J11-I11</f>
        <v/>
      </c>
      <c r="M11" s="15">
        <f>IF(AND(F11&lt;&gt;"Kész",TODAY()&gt;H11),TODAY()-H11,0)</f>
        <v/>
      </c>
      <c r="N11" s="32">
        <f>IFERROR(VLOOKUP(D11,Csapattagok!$A$4:$C$11,3,0),0)</f>
        <v/>
      </c>
      <c r="O11" s="32">
        <f>J11*N11</f>
        <v/>
      </c>
      <c r="P11" s="17" t="inlineStr"/>
    </row>
    <row r="12">
      <c r="A12" s="3" t="inlineStr">
        <is>
          <t>T-009</t>
        </is>
      </c>
      <c r="B12" s="4" t="inlineStr">
        <is>
          <t>Oktatási anyagok összeállítása</t>
        </is>
      </c>
      <c r="C12" s="3" t="inlineStr">
        <is>
          <t>CRM bevezetés</t>
        </is>
      </c>
      <c r="D12" s="3" t="inlineStr">
        <is>
          <t>Nagy Péter</t>
        </is>
      </c>
      <c r="E12" s="3" t="inlineStr">
        <is>
          <t>Közepes</t>
        </is>
      </c>
      <c r="F12" s="3" t="inlineStr">
        <is>
          <t>Folyamatban</t>
        </is>
      </c>
      <c r="G12" s="29" t="n">
        <v>46193</v>
      </c>
      <c r="H12" s="29" t="n">
        <v>46215</v>
      </c>
      <c r="I12" s="6" t="n">
        <v>20</v>
      </c>
      <c r="J12" s="6" t="n">
        <v>12</v>
      </c>
      <c r="K12" s="7" t="n">
        <v>0.6</v>
      </c>
      <c r="L12" s="8">
        <f>J12-I12</f>
        <v/>
      </c>
      <c r="M12" s="8">
        <f>IF(AND(F12&lt;&gt;"Kész",TODAY()&gt;H12),TODAY()-H12,0)</f>
        <v/>
      </c>
      <c r="N12" s="30">
        <f>IFERROR(VLOOKUP(D12,Csapattagok!$A$4:$C$11,3,0),0)</f>
        <v/>
      </c>
      <c r="O12" s="30">
        <f>J12*N12</f>
        <v/>
      </c>
      <c r="P12" s="10" t="inlineStr"/>
    </row>
    <row r="13">
      <c r="A13" s="11" t="inlineStr">
        <is>
          <t>T-010</t>
        </is>
      </c>
      <c r="B13" s="12" t="inlineStr">
        <is>
          <t>Éles indulás és support</t>
        </is>
      </c>
      <c r="C13" s="11" t="inlineStr">
        <is>
          <t>Mobilalkalmazás</t>
        </is>
      </c>
      <c r="D13" s="11" t="inlineStr">
        <is>
          <t>Kovács Anna</t>
        </is>
      </c>
      <c r="E13" s="11" t="inlineStr">
        <is>
          <t>Kritikus</t>
        </is>
      </c>
      <c r="F13" s="11" t="inlineStr">
        <is>
          <t>Nem kezdett el</t>
        </is>
      </c>
      <c r="G13" s="31" t="n">
        <v>46223</v>
      </c>
      <c r="H13" s="31" t="n">
        <v>46249</v>
      </c>
      <c r="I13" s="6" t="n">
        <v>24</v>
      </c>
      <c r="J13" s="6" t="n">
        <v>0</v>
      </c>
      <c r="K13" s="14" t="n">
        <v>0</v>
      </c>
      <c r="L13" s="15">
        <f>J13-I13</f>
        <v/>
      </c>
      <c r="M13" s="15">
        <f>IF(AND(F13&lt;&gt;"Kész",TODAY()&gt;H13),TODAY()-H13,0)</f>
        <v/>
      </c>
      <c r="N13" s="32">
        <f>IFERROR(VLOOKUP(D13,Csapattagok!$A$4:$C$11,3,0),0)</f>
        <v/>
      </c>
      <c r="O13" s="32">
        <f>J13*N13</f>
        <v/>
      </c>
      <c r="P13" s="17" t="inlineStr"/>
    </row>
    <row r="14">
      <c r="A14" s="18" t="n"/>
      <c r="B14" s="33" t="n"/>
      <c r="C14" s="18" t="n"/>
      <c r="D14" s="18" t="n"/>
      <c r="E14" s="18" t="n"/>
      <c r="F14" s="18" t="n"/>
      <c r="G14" s="18" t="n"/>
      <c r="H14" s="18" t="n"/>
      <c r="I14" s="20">
        <f>SUM(I4:I13)</f>
        <v/>
      </c>
      <c r="J14" s="20">
        <f>SUM(J4:J13)</f>
        <v/>
      </c>
      <c r="K14" s="21">
        <f>AVERAGE(K4:K13)</f>
        <v/>
      </c>
      <c r="L14" s="20">
        <f>SUM(L4:L13)</f>
        <v/>
      </c>
      <c r="M14" s="20">
        <f>SUM(M4:M13)</f>
        <v/>
      </c>
      <c r="N14" s="18" t="n"/>
      <c r="O14" s="34">
        <f>SUM(O4:O13)</f>
        <v/>
      </c>
      <c r="P14" s="18" t="n"/>
    </row>
  </sheetData>
  <mergeCells count="2">
    <mergeCell ref="A1:P1"/>
    <mergeCell ref="A14:B14"/>
  </mergeCells>
  <conditionalFormatting sqref="F4:F13">
    <cfRule type="expression" priority="1" dxfId="0" stopIfTrue="1">
      <formula>F4="Késésben"</formula>
    </cfRule>
    <cfRule type="expression" priority="2" dxfId="1" stopIfTrue="1">
      <formula>F4="Kész"</formula>
    </cfRule>
  </conditionalFormatting>
  <conditionalFormatting sqref="E4:E13">
    <cfRule type="expression" priority="3" dxfId="2" stopIfTrue="1">
      <formula>E4="Kritikus"</formula>
    </cfRule>
  </conditionalFormatting>
  <conditionalFormatting sqref="M4:M13">
    <cfRule type="cellIs" priority="4" operator="greaterThan" dxfId="0">
      <formula>0</formula>
    </cfRule>
  </conditionalFormatting>
  <dataValidations count="2">
    <dataValidation sqref="E4:E13" showErrorMessage="1" showInputMessage="1" allowBlank="1" type="list">
      <formula1>"Alacsony,Közepes,Magas,Kritikus"</formula1>
    </dataValidation>
    <dataValidation sqref="F4:F13" showErrorMessage="1" showInputMessage="1" allowBlank="1" type="list">
      <formula1>"Nem kezdett el,Folyamatban,Kész,Késésben"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8" customWidth="1" min="3" max="3"/>
  </cols>
  <sheetData>
    <row r="1" ht="24" customHeight="1">
      <c r="A1" s="23" t="inlineStr">
        <is>
          <t>CSAPATTAGOK ÉS ÓRADÍJAK</t>
        </is>
      </c>
    </row>
    <row r="2"/>
    <row r="3">
      <c r="A3" s="2" t="inlineStr">
        <is>
          <t>Név</t>
        </is>
      </c>
      <c r="B3" s="2" t="inlineStr">
        <is>
          <t>Szerepkör</t>
        </is>
      </c>
      <c r="C3" s="2" t="inlineStr">
        <is>
          <t>Óradíj (Ft/óra)</t>
        </is>
      </c>
    </row>
    <row r="4">
      <c r="A4" s="3" t="inlineStr">
        <is>
          <t>Nagy Péter</t>
        </is>
      </c>
      <c r="B4" s="4" t="inlineStr">
        <is>
          <t>Projektvezető</t>
        </is>
      </c>
      <c r="C4" s="35" t="n">
        <v>12000</v>
      </c>
    </row>
    <row r="5">
      <c r="A5" s="11" t="inlineStr">
        <is>
          <t>Kovács Anna</t>
        </is>
      </c>
      <c r="B5" s="12" t="inlineStr">
        <is>
          <t>UX/UI tervező</t>
        </is>
      </c>
      <c r="C5" s="35" t="n">
        <v>9500</v>
      </c>
    </row>
    <row r="6">
      <c r="A6" s="3" t="inlineStr">
        <is>
          <t>Szabó Gábor</t>
        </is>
      </c>
      <c r="B6" s="4" t="inlineStr">
        <is>
          <t>Backend fejlesztő</t>
        </is>
      </c>
      <c r="C6" s="35" t="n">
        <v>11000</v>
      </c>
    </row>
    <row r="7">
      <c r="A7" s="11" t="inlineStr">
        <is>
          <t>Tóth Erzsébet</t>
        </is>
      </c>
      <c r="B7" s="12" t="inlineStr">
        <is>
          <t>Frontend fejlesztő</t>
        </is>
      </c>
      <c r="C7" s="35" t="n">
        <v>10500</v>
      </c>
    </row>
    <row r="8">
      <c r="A8" s="3" t="inlineStr">
        <is>
          <t>Horváth Zoltán</t>
        </is>
      </c>
      <c r="B8" s="4" t="inlineStr">
        <is>
          <t>Mobilfejlesztő</t>
        </is>
      </c>
      <c r="C8" s="35" t="n">
        <v>10800</v>
      </c>
    </row>
    <row r="9">
      <c r="A9" s="11" t="inlineStr">
        <is>
          <t>Kiss Mária</t>
        </is>
      </c>
      <c r="B9" s="12" t="inlineStr">
        <is>
          <t>Tesztmérnök (QA)</t>
        </is>
      </c>
      <c r="C9" s="35" t="n">
        <v>8500</v>
      </c>
    </row>
    <row r="10">
      <c r="A10" s="3" t="inlineStr">
        <is>
          <t>Varga János</t>
        </is>
      </c>
      <c r="B10" s="4" t="inlineStr">
        <is>
          <t>Backend fejlesztő</t>
        </is>
      </c>
      <c r="C10" s="35" t="n">
        <v>11200</v>
      </c>
    </row>
    <row r="11">
      <c r="A11" s="11" t="inlineStr">
        <is>
          <t>Molnár Éva</t>
        </is>
      </c>
      <c r="B11" s="12" t="inlineStr">
        <is>
          <t>Tesztmérnök (QA)</t>
        </is>
      </c>
      <c r="C11" s="35" t="n">
        <v>8700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26" customHeight="1">
      <c r="A1" s="23" t="inlineStr">
        <is>
          <t>PROJEKT ÖSSZESÍTŐ DASHBOARD</t>
        </is>
      </c>
    </row>
    <row r="2"/>
    <row r="3">
      <c r="A3" s="2" t="inlineStr">
        <is>
          <t>Mutatószám</t>
        </is>
      </c>
      <c r="B3" s="2" t="inlineStr">
        <is>
          <t>Érték</t>
        </is>
      </c>
      <c r="D3" s="25" t="inlineStr">
        <is>
          <t>Projekt</t>
        </is>
      </c>
      <c r="E3" s="25" t="inlineStr">
        <is>
          <t>Becsült óra</t>
        </is>
      </c>
      <c r="F3" s="25" t="inlineStr">
        <is>
          <t>Tényleges óra</t>
        </is>
      </c>
    </row>
    <row r="4">
      <c r="A4" s="26" t="inlineStr">
        <is>
          <t>Összes feladat száma</t>
        </is>
      </c>
      <c r="B4" s="8">
        <f>COUNTA(Feladatlista!A4:A13)</f>
        <v/>
      </c>
      <c r="D4" s="4" t="inlineStr">
        <is>
          <t>Weboldal fejlesztés</t>
        </is>
      </c>
      <c r="E4" s="8">
        <f>SUMIF(Feladatlista!$C$4:$C$13,D4,Feladatlista!$I$4:$I$13)</f>
        <v/>
      </c>
      <c r="F4" s="8">
        <f>SUMIF(Feladatlista!$C$4:$C$13,D4,Feladatlista!$J$4:$J$13)</f>
        <v/>
      </c>
    </row>
    <row r="5">
      <c r="A5" s="27" t="inlineStr">
        <is>
          <t>Kész feladatok száma</t>
        </is>
      </c>
      <c r="B5" s="15">
        <f>COUNTIF(Feladatlista!F4:F13,"Kész")</f>
        <v/>
      </c>
      <c r="D5" s="12" t="inlineStr">
        <is>
          <t>Mobilalkalmazás</t>
        </is>
      </c>
      <c r="E5" s="15">
        <f>SUMIF(Feladatlista!$C$4:$C$13,D5,Feladatlista!$I$4:$I$13)</f>
        <v/>
      </c>
      <c r="F5" s="15">
        <f>SUMIF(Feladatlista!$C$4:$C$13,D5,Feladatlista!$J$4:$J$13)</f>
        <v/>
      </c>
    </row>
    <row r="6">
      <c r="A6" s="26" t="inlineStr">
        <is>
          <t>Folyamatban lévő feladatok</t>
        </is>
      </c>
      <c r="B6" s="8">
        <f>COUNTIF(Feladatlista!F4:F13,"Folyamatban")</f>
        <v/>
      </c>
      <c r="D6" s="4" t="inlineStr">
        <is>
          <t>CRM bevezetés</t>
        </is>
      </c>
      <c r="E6" s="8">
        <f>SUMIF(Feladatlista!$C$4:$C$13,D6,Feladatlista!$I$4:$I$13)</f>
        <v/>
      </c>
      <c r="F6" s="8">
        <f>SUMIF(Feladatlista!$C$4:$C$13,D6,Feladatlista!$J$4:$J$13)</f>
        <v/>
      </c>
    </row>
    <row r="7">
      <c r="A7" s="27" t="inlineStr">
        <is>
          <t>Késésben lévő feladatok</t>
        </is>
      </c>
      <c r="B7" s="15">
        <f>COUNTIF(Feladatlista!F4:F13,"Késésben")</f>
        <v/>
      </c>
    </row>
    <row r="8">
      <c r="A8" s="26" t="inlineStr">
        <is>
          <t>Nem kezdett el feladatok</t>
        </is>
      </c>
      <c r="B8" s="8">
        <f>COUNTIF(Feladatlista!F4:F13,"Nem kezdett el")</f>
        <v/>
      </c>
      <c r="D8" s="25" t="inlineStr">
        <is>
          <t>Státusz</t>
        </is>
      </c>
      <c r="E8" s="25" t="inlineStr">
        <is>
          <t>Darab</t>
        </is>
      </c>
    </row>
    <row r="9">
      <c r="A9" s="27" t="inlineStr">
        <is>
          <t>Összes becsült óra</t>
        </is>
      </c>
      <c r="B9" s="15">
        <f>SUM(Feladatlista!I4:I13)</f>
        <v/>
      </c>
      <c r="D9" s="4" t="inlineStr">
        <is>
          <t>Kész</t>
        </is>
      </c>
      <c r="E9" s="8">
        <f>COUNTIF(Feladatlista!$F$4:$F$13,D9)</f>
        <v/>
      </c>
    </row>
    <row r="10">
      <c r="A10" s="26" t="inlineStr">
        <is>
          <t>Összes tényleges óra</t>
        </is>
      </c>
      <c r="B10" s="8">
        <f>SUM(Feladatlista!J4:J13)</f>
        <v/>
      </c>
      <c r="D10" s="12" t="inlineStr">
        <is>
          <t>Folyamatban</t>
        </is>
      </c>
      <c r="E10" s="15">
        <f>COUNTIF(Feladatlista!$F$4:$F$13,D10)</f>
        <v/>
      </c>
    </row>
    <row r="11">
      <c r="A11" s="27" t="inlineStr">
        <is>
          <t>Átlagos haladás</t>
        </is>
      </c>
      <c r="B11" s="14">
        <f>AVERAGE(Feladatlista!K4:K13)</f>
        <v/>
      </c>
      <c r="D11" s="4" t="inlineStr">
        <is>
          <t>Késésben</t>
        </is>
      </c>
      <c r="E11" s="8">
        <f>COUNTIF(Feladatlista!$F$4:$F$13,D11)</f>
        <v/>
      </c>
    </row>
    <row r="12">
      <c r="A12" s="26" t="inlineStr">
        <is>
          <t>Teljes projektköltség</t>
        </is>
      </c>
      <c r="B12" s="30">
        <f>SUM(Feladatlista!O4:O13)</f>
        <v/>
      </c>
      <c r="D12" s="12" t="inlineStr">
        <is>
          <t>Nem kezdett el</t>
        </is>
      </c>
      <c r="E12" s="15">
        <f>COUNTIF(Feladatlista!$F$4:$F$13,D12)</f>
        <v/>
      </c>
    </row>
  </sheetData>
  <mergeCells count="2">
    <mergeCell ref="A1:F1"/>
    <mergeCell ref="A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 ht="26" customHeight="1">
      <c r="A1" s="23" t="inlineStr">
        <is>
          <t>ÚTMUTATÓ A SABLON HASZNÁLATÁHOZ</t>
        </is>
      </c>
    </row>
    <row r="2"/>
    <row r="3">
      <c r="A3" s="2" t="inlineStr">
        <is>
          <t>Munkalap</t>
        </is>
      </c>
      <c r="B3" s="2" t="inlineStr">
        <is>
          <t>Leírás</t>
        </is>
      </c>
    </row>
    <row r="4" ht="48" customHeight="1">
      <c r="A4" s="26" t="inlineStr">
        <is>
          <t>Feladatlista</t>
        </is>
      </c>
      <c r="B4" s="4" t="inlineStr">
        <is>
          <t>A projekt összes feladata, felelős, prioritás, státusz, határidő és óraráfordítás nyilvántartása. A sárga hátterű cellák (Becsült óra, Tényleges óra) szerkeszthetők. Az Eltérés, Késés, Óradíj és Költség oszlopok automatikusan számolódnak. A Prioritás és Státusz mezőknél legördülő lista segíti a kitöltést.</t>
        </is>
      </c>
    </row>
    <row r="5" ht="48" customHeight="1">
      <c r="A5" s="27" t="inlineStr">
        <is>
          <t>Csapattagok</t>
        </is>
      </c>
      <c r="B5" s="12" t="inlineStr">
        <is>
          <t>A projektcsapat tagjainak neve, szerepköre és óradíja. A Feladatlista lap innen kérdezi le VLOOKUP függvénnyel az óradíjat a költségszámításhoz.</t>
        </is>
      </c>
    </row>
    <row r="6" ht="48" customHeight="1">
      <c r="A6" s="26" t="inlineStr">
        <is>
          <t>Összesítő</t>
        </is>
      </c>
      <c r="B6" s="4" t="inlineStr">
        <is>
          <t>Vezetői irányítópult: kulcsmutatók (feladatszám, haladás, költség), projektenkénti óra-összesítés oszlopdiagrammal, valamint a feladatok státusz szerinti megoszlása kördiagrammal.</t>
        </is>
      </c>
    </row>
    <row r="7" ht="48" customHeight="1">
      <c r="A7" s="27" t="inlineStr">
        <is>
          <t>Útmutató</t>
        </is>
      </c>
      <c r="B7" s="12" t="inlineStr">
        <is>
          <t>Ez a lap: rövid összefoglaló a sablon felépítéséről és használatáról.</t>
        </is>
      </c>
    </row>
    <row r="8"/>
    <row r="9"/>
    <row r="10"/>
    <row r="11"/>
    <row r="12"/>
    <row r="13">
      <c r="A13" s="25" t="inlineStr">
        <is>
          <t>Hasznos tippek</t>
        </is>
      </c>
      <c r="B13" s="33" t="n"/>
    </row>
    <row r="14" ht="30" customHeight="1">
      <c r="A14" s="4" t="inlineStr">
        <is>
          <t>• A Késés (nap) oszlop automatikusan pirossal jelöli, ha a feladat határideje lejárt, és a státusza nem Kész.</t>
        </is>
      </c>
      <c r="B14" s="33" t="n"/>
    </row>
    <row r="15" ht="30" customHeight="1">
      <c r="A15" s="12" t="inlineStr">
        <is>
          <t>• A Státusz oszlopban a Késésben érték piros, a Kész érték zöld háttérrel jelenik meg a jobb áttekinthetőségért.</t>
        </is>
      </c>
      <c r="B15" s="33" t="n"/>
    </row>
    <row r="16" ht="30" customHeight="1">
      <c r="A16" s="4" t="inlineStr">
        <is>
          <t>• Új feladat felvételekor csak a fehér és sárga cellákat kell kitölteni, a többi mező automatikusan frissül.</t>
        </is>
      </c>
      <c r="B16" s="33" t="n"/>
    </row>
    <row r="17" ht="30" customHeight="1">
      <c r="A17" s="12" t="inlineStr">
        <is>
          <t>• A Csapattagok lapon módosított óradíj azonnal átvezetődik a Feladatlista Költség oszlopába.</t>
        </is>
      </c>
      <c r="B17" s="33" t="n"/>
    </row>
  </sheetData>
  <mergeCells count="6">
    <mergeCell ref="A1:B1"/>
    <mergeCell ref="A13:B13"/>
    <mergeCell ref="A14:B14"/>
    <mergeCell ref="A15:B15"/>
    <mergeCell ref="A16:B16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2026-07-14T08:19:20Z</dcterms:created>
  <dcterms:modified xmlns:dcterms="http://purl.org/dc/terms/" xmlns:xsi="http://www.w3.org/2001/XMLSchema-instance" xsi:type="dcterms:W3CDTF">2026-07-14T08:19:20Z</dcterms:modified>
</cp:coreProperties>
</file>