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énztárkönyv" sheetId="1" state="visible" r:id="rId1"/>
    <sheet xmlns:r="http://schemas.openxmlformats.org/officeDocument/2006/relationships" name="Összesítő" sheetId="2" state="visible" r:id="rId2"/>
    <sheet xmlns:r="http://schemas.openxmlformats.org/officeDocument/2006/relationships" name="Beállítások" sheetId="3" state="visible" r:id="rId3"/>
  </sheets>
  <definedNames>
    <definedName name="_xlnm._FilterDatabase" localSheetId="0" hidden="1">'Pénztárkönyv'!$A$2:$R$12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.mm.dd."/>
    <numFmt numFmtId="165" formatCode="# ##0 &quot;Ft&quot;"/>
  </numFmts>
  <fonts count="7">
    <font>
      <name val="Calibri"/>
      <family val="2"/>
      <color theme="1"/>
      <sz val="11"/>
      <scheme val="minor"/>
    </font>
    <font>
      <b val="1"/>
      <color rgb="001E293B"/>
      <sz val="14"/>
    </font>
    <font>
      <b val="1"/>
      <color rgb="001E293B"/>
      <sz val="11"/>
    </font>
    <font>
      <color rgb="001E293B"/>
      <sz val="10"/>
    </font>
    <font>
      <b val="1"/>
      <color rgb="00C8102E"/>
      <sz val="12"/>
    </font>
    <font>
      <b val="1"/>
      <color rgb="00FFFFFF"/>
      <sz val="11"/>
    </font>
    <font>
      <b val="1"/>
      <color rgb="00C8102E"/>
      <sz val="11"/>
    </font>
  </fonts>
  <fills count="6">
    <fill>
      <patternFill/>
    </fill>
    <fill>
      <patternFill patternType="gray125"/>
    </fill>
    <fill>
      <patternFill patternType="solid">
        <fgColor rgb="00FFFBEB"/>
      </patternFill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1F5F9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1" fillId="0" borderId="0" pivotButton="0" quotePrefix="0" xfId="0"/>
    <xf numFmtId="0" fontId="5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164" fontId="3" fillId="2" borderId="1" applyAlignment="1" pivotButton="0" quotePrefix="0" xfId="0">
      <alignment horizontal="center" vertical="center" wrapText="1"/>
    </xf>
    <xf numFmtId="0" fontId="3" fillId="2" borderId="1" applyAlignment="1" pivotButton="0" quotePrefix="0" xfId="0">
      <alignment horizontal="left" vertical="center" wrapText="1"/>
    </xf>
    <xf numFmtId="0" fontId="3" fillId="2" borderId="1" applyAlignment="1" pivotButton="0" quotePrefix="0" xfId="0">
      <alignment horizontal="center" vertical="center" wrapText="1"/>
    </xf>
    <xf numFmtId="165" fontId="3" fillId="2" borderId="1" applyAlignment="1" pivotButton="0" quotePrefix="0" xfId="0">
      <alignment horizontal="right" vertical="center"/>
    </xf>
    <xf numFmtId="9" fontId="3" fillId="2" borderId="1" applyAlignment="1" pivotButton="0" quotePrefix="0" xfId="0">
      <alignment horizontal="center" vertical="center" wrapText="1"/>
    </xf>
    <xf numFmtId="165" fontId="3" fillId="4" borderId="1" applyAlignment="1" pivotButton="0" quotePrefix="0" xfId="0">
      <alignment horizontal="right" vertical="center"/>
    </xf>
    <xf numFmtId="0" fontId="3" fillId="0" borderId="1" applyAlignment="1" pivotButton="0" quotePrefix="0" xfId="0">
      <alignment horizontal="center" vertical="center" wrapText="1"/>
    </xf>
    <xf numFmtId="165" fontId="3" fillId="0" borderId="1" applyAlignment="1" pivotButton="0" quotePrefix="0" xfId="0">
      <alignment horizontal="right" vertical="center"/>
    </xf>
    <xf numFmtId="0" fontId="5" fillId="3" borderId="1" pivotButton="0" quotePrefix="0" xfId="0"/>
    <xf numFmtId="165" fontId="5" fillId="3" borderId="1" pivotButton="0" quotePrefix="0" xfId="0"/>
    <xf numFmtId="0" fontId="2" fillId="0" borderId="1" pivotButton="0" quotePrefix="0" xfId="0"/>
    <xf numFmtId="165" fontId="3" fillId="5" borderId="1" applyAlignment="1" pivotButton="0" quotePrefix="0" xfId="0">
      <alignment horizontal="right" vertical="center"/>
    </xf>
    <xf numFmtId="0" fontId="6" fillId="0" borderId="0" pivotButton="0" quotePrefix="0" xfId="0"/>
    <xf numFmtId="0" fontId="3" fillId="0" borderId="1" pivotButton="0" quotePrefix="0" xfId="0"/>
    <xf numFmtId="165" fontId="3" fillId="0" borderId="1" pivotButton="0" quotePrefix="0" xfId="0"/>
    <xf numFmtId="1" fontId="3" fillId="5" borderId="1" applyAlignment="1" pivotButton="0" quotePrefix="0" xfId="0">
      <alignment horizontal="right" vertical="center"/>
    </xf>
    <xf numFmtId="9" fontId="3" fillId="5" borderId="1" applyAlignment="1" pivotButton="0" quotePrefix="0" xfId="0">
      <alignment horizontal="right" vertical="center"/>
    </xf>
    <xf numFmtId="0" fontId="4" fillId="0" borderId="0" pivotButton="0" quotePrefix="0" xfId="0"/>
    <xf numFmtId="0" fontId="3" fillId="4" borderId="1" pivotButton="0" quotePrefix="0" xfId="0"/>
    <xf numFmtId="165" fontId="3" fillId="4" borderId="1" pivotButton="0" quotePrefix="0" xfId="0"/>
    <xf numFmtId="165" fontId="3" fillId="2" borderId="1" pivotButton="0" quotePrefix="0" xfId="0"/>
    <xf numFmtId="9" fontId="3" fillId="2" borderId="1" pivotButton="0" quotePrefix="0" xfId="0"/>
    <xf numFmtId="1" fontId="3" fillId="2" borderId="1" pivotButton="0" quotePrefix="0" xfId="0"/>
    <xf numFmtId="0" fontId="3" fillId="2" borderId="1" pivotButton="0" quotePrefix="0" xfId="0"/>
    <xf numFmtId="0" fontId="3" fillId="0" borderId="0" applyAlignment="1" pivotButton="0" quotePrefix="0" xfId="0">
      <alignment horizontal="left" vertical="center" wrapText="1"/>
    </xf>
    <xf numFmtId="164" fontId="3" fillId="2" borderId="1" applyAlignment="1" pivotButton="0" quotePrefix="0" xfId="0">
      <alignment horizontal="center" vertical="center" wrapText="1"/>
    </xf>
    <xf numFmtId="165" fontId="3" fillId="2" borderId="1" applyAlignment="1" pivotButton="0" quotePrefix="0" xfId="0">
      <alignment horizontal="right" vertical="center"/>
    </xf>
    <xf numFmtId="165" fontId="3" fillId="4" borderId="1" applyAlignment="1" pivotButton="0" quotePrefix="0" xfId="0">
      <alignment horizontal="right" vertical="center"/>
    </xf>
    <xf numFmtId="165" fontId="3" fillId="0" borderId="1" applyAlignment="1" pivotButton="0" quotePrefix="0" xfId="0">
      <alignment horizontal="right" vertical="center"/>
    </xf>
    <xf numFmtId="165" fontId="5" fillId="3" borderId="1" pivotButton="0" quotePrefix="0" xfId="0"/>
    <xf numFmtId="165" fontId="3" fillId="5" borderId="1" applyAlignment="1" pivotButton="0" quotePrefix="0" xfId="0">
      <alignment horizontal="right" vertical="center"/>
    </xf>
    <xf numFmtId="165" fontId="3" fillId="0" borderId="1" pivotButton="0" quotePrefix="0" xfId="0"/>
    <xf numFmtId="165" fontId="3" fillId="4" borderId="1" pivotButton="0" quotePrefix="0" xfId="0"/>
    <xf numFmtId="165" fontId="3" fillId="2" borderId="1" pivotButton="0" quotePrefix="0" xfId="0"/>
  </cellXfs>
  <cellStyles count="1">
    <cellStyle name="Normal" xfId="0" builtinId="0" hidden="0"/>
  </cellStyles>
  <dxfs count="2">
    <dxf>
      <font>
        <b val="1"/>
        <color rgb="00DC2626"/>
        <sz val="10"/>
      </font>
    </dxf>
    <dxf>
      <font>
        <b val="1"/>
        <color rgb="0016A34A"/>
        <sz val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Havi bevételek és kiadások – 2026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'Összesítő'!B14</f>
            </strRef>
          </tx>
          <spPr>
            <a:solidFill xmlns:a="http://schemas.openxmlformats.org/drawingml/2006/main">
              <a:srgbClr val="16A34A"/>
            </a:solidFill>
            <a:ln xmlns:a="http://schemas.openxmlformats.org/drawingml/2006/main">
              <a:prstDash val="solid"/>
            </a:ln>
          </spPr>
          <cat>
            <numRef>
              <f>'Összesítő'!$A$15:$A$26</f>
            </numRef>
          </cat>
          <val>
            <numRef>
              <f>'Összesítő'!$B$15:$B$26</f>
            </numRef>
          </val>
        </ser>
        <ser>
          <idx val="1"/>
          <order val="1"/>
          <tx>
            <strRef>
              <f>'Összesítő'!C14</f>
            </strRef>
          </tx>
          <spPr>
            <a:solidFill xmlns:a="http://schemas.openxmlformats.org/drawingml/2006/main">
              <a:srgbClr val="C8102E"/>
            </a:solidFill>
            <a:ln xmlns:a="http://schemas.openxmlformats.org/drawingml/2006/main">
              <a:prstDash val="solid"/>
            </a:ln>
          </spPr>
          <cat>
            <numRef>
              <f>'Összesítő'!$A$15:$A$26</f>
            </numRef>
          </cat>
          <val>
            <numRef>
              <f>'Összesítő'!$C$15:$C$26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Pénztáregyenleg alakulása tranzakciónként</a:t>
            </a:r>
          </a:p>
        </rich>
      </tx>
    </title>
    <plotArea>
      <lineChart>
        <grouping val="standard"/>
        <ser>
          <idx val="0"/>
          <order val="0"/>
          <tx>
            <strRef>
              <f>'Pénztárkönyv'!Q2</f>
            </strRef>
          </tx>
          <spPr>
            <a:ln xmlns:a="http://schemas.openxmlformats.org/drawingml/2006/main" w="22000">
              <a:solidFill>
                <a:srgbClr val="1E293B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'Pénztárkönyv'!$B$3:$B$12</f>
            </numRef>
          </cat>
          <val>
            <numRef>
              <f>'Pénztárkönyv'!$Q$3:$Q$12</f>
            </numRef>
          </val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Kiadások megoszlása partner típus szerint</a:t>
            </a:r>
          </a:p>
        </rich>
      </tx>
    </title>
    <plotArea>
      <pieChart>
        <varyColors val="1"/>
        <ser>
          <idx val="0"/>
          <order val="0"/>
          <spPr>
            <a:ln xmlns:a="http://schemas.openxmlformats.org/drawingml/2006/main">
              <a:prstDash val="solid"/>
            </a:ln>
          </spPr>
          <cat>
            <numRef>
              <f>'Összesítő'!$F$3:$F$6</f>
            </numRef>
          </cat>
          <val>
            <numRef>
              <f>'Összesítő'!$G$3:$G$6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28</row>
      <rowOff>0</rowOff>
    </from>
    <ext cx="792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28</row>
      <rowOff>0</rowOff>
    </from>
    <ext cx="792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49</row>
      <rowOff>0</rowOff>
    </from>
    <ext cx="5040000" cy="360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8" customWidth="1" min="1" max="1"/>
    <col width="13" customWidth="1" min="2" max="2"/>
    <col width="13" customWidth="1" min="3" max="3"/>
    <col width="12" customWidth="1" min="4" max="4"/>
    <col width="30" customWidth="1" min="5" max="5"/>
    <col width="18" customWidth="1" min="6" max="6"/>
    <col width="16" customWidth="1" min="7" max="7"/>
    <col width="32" customWidth="1" min="8" max="8"/>
    <col width="15" customWidth="1" min="9" max="9"/>
    <col width="10" customWidth="1" min="10" max="10"/>
    <col width="14" customWidth="1" min="11" max="11"/>
    <col width="16" customWidth="1" min="12" max="12"/>
    <col width="15" customWidth="1" min="13" max="13"/>
    <col width="13" customWidth="1" min="14" max="14"/>
    <col width="15" customWidth="1" min="15" max="15"/>
    <col width="12" customWidth="1" min="16" max="16"/>
    <col width="15" customWidth="1" min="17" max="17"/>
    <col width="24" customWidth="1" min="18" max="18"/>
  </cols>
  <sheetData>
    <row r="1">
      <c r="A1" s="1" t="inlineStr">
        <is>
          <t>Pénztárkönyv – 2026</t>
        </is>
      </c>
    </row>
    <row r="2">
      <c r="A2" s="2" t="inlineStr">
        <is>
          <t>Sorszám</t>
        </is>
      </c>
      <c r="B2" s="2" t="inlineStr">
        <is>
          <t>Dátum</t>
        </is>
      </c>
      <c r="C2" s="2" t="inlineStr">
        <is>
          <t>Bizonylatszám</t>
        </is>
      </c>
      <c r="D2" s="2" t="inlineStr">
        <is>
          <t>Mozgás típusa</t>
        </is>
      </c>
      <c r="E2" s="2" t="inlineStr">
        <is>
          <t>Partner / jogcím</t>
        </is>
      </c>
      <c r="F2" s="2" t="inlineStr">
        <is>
          <t>Partner típusa</t>
        </is>
      </c>
      <c r="G2" s="2" t="inlineStr">
        <is>
          <t>Adószám</t>
        </is>
      </c>
      <c r="H2" s="2" t="inlineStr">
        <is>
          <t>Megjegyzés</t>
        </is>
      </c>
      <c r="I2" s="2" t="inlineStr">
        <is>
          <t>Bevétel nettó (Ft)</t>
        </is>
      </c>
      <c r="J2" s="2" t="inlineStr">
        <is>
          <t>ÁFA-kulcs</t>
        </is>
      </c>
      <c r="K2" s="2" t="inlineStr">
        <is>
          <t>ÁFA összege (Ft)</t>
        </is>
      </c>
      <c r="L2" s="2" t="inlineStr">
        <is>
          <t>Bevétel bruttó (Ft)</t>
        </is>
      </c>
      <c r="M2" s="2" t="inlineStr">
        <is>
          <t>Kiadás nettó (Ft)</t>
        </is>
      </c>
      <c r="N2" s="2" t="inlineStr">
        <is>
          <t>Kiadás ÁFA (Ft)</t>
        </is>
      </c>
      <c r="O2" s="2" t="inlineStr">
        <is>
          <t>Kiadás bruttó (Ft)</t>
        </is>
      </c>
      <c r="P2" s="2" t="inlineStr">
        <is>
          <t>Fizetési mód</t>
        </is>
      </c>
      <c r="Q2" s="2" t="inlineStr">
        <is>
          <t>Egyenleg (Ft)</t>
        </is>
      </c>
      <c r="R2" s="2" t="inlineStr">
        <is>
          <t>Ellenőrzés</t>
        </is>
      </c>
    </row>
    <row r="3">
      <c r="A3" s="3" t="n">
        <v>1</v>
      </c>
      <c r="B3" s="29" t="n">
        <v>46030</v>
      </c>
      <c r="C3" s="5" t="inlineStr">
        <is>
          <t>PB-2026-001</t>
        </is>
      </c>
      <c r="D3" s="6" t="inlineStr">
        <is>
          <t>Bevétel</t>
        </is>
      </c>
      <c r="E3" s="5" t="inlineStr">
        <is>
          <t>Nagy Péter – tanácsadás</t>
        </is>
      </c>
      <c r="F3" s="6" t="inlineStr">
        <is>
          <t>Kft.</t>
        </is>
      </c>
      <c r="G3" s="5" t="inlineStr">
        <is>
          <t>23456789-2-42</t>
        </is>
      </c>
      <c r="H3" s="5" t="inlineStr">
        <is>
          <t>Számlázott tanácsadás, Budapest</t>
        </is>
      </c>
      <c r="I3" s="30" t="n">
        <v>180000</v>
      </c>
      <c r="J3" s="8" t="n">
        <v>0.27</v>
      </c>
      <c r="K3" s="31">
        <f>IF(I3&gt;0,I3*J3,0)</f>
        <v/>
      </c>
      <c r="L3" s="31">
        <f>I3+K3</f>
        <v/>
      </c>
      <c r="M3" s="30" t="n"/>
      <c r="N3" s="31">
        <f>IF(M3&gt;0,M3*J3,0)</f>
        <v/>
      </c>
      <c r="O3" s="31">
        <f>M3+N3</f>
        <v/>
      </c>
      <c r="P3" s="6" t="inlineStr">
        <is>
          <t>Átutalás</t>
        </is>
      </c>
      <c r="Q3" s="31">
        <f>Beállítások!$B$2+SUM($L$3:L3)-SUM($O$3:O3)</f>
        <v/>
      </c>
      <c r="R3" s="3">
        <f>IF(AND(I3&gt;0,M3&gt;0),"HIBA: bevétel és kiadás egyszerre",IF(AND(I3=0,M3=0),"HIÁNYZÓ ÖSSZEG","Rendben"))</f>
        <v/>
      </c>
    </row>
    <row r="4">
      <c r="A4" s="10" t="n">
        <v>2</v>
      </c>
      <c r="B4" s="29" t="n">
        <v>46037</v>
      </c>
      <c r="C4" s="5" t="inlineStr">
        <is>
          <t>PB-2026-002</t>
        </is>
      </c>
      <c r="D4" s="6" t="inlineStr">
        <is>
          <t>Kiadás</t>
        </is>
      </c>
      <c r="E4" s="5" t="inlineStr">
        <is>
          <t>Kovács Anna – irodaszer</t>
        </is>
      </c>
      <c r="F4" s="6" t="inlineStr">
        <is>
          <t>egyéni vállalkozó</t>
        </is>
      </c>
      <c r="G4" s="5" t="inlineStr">
        <is>
          <t>56789012-1-32</t>
        </is>
      </c>
      <c r="H4" s="5" t="inlineStr">
        <is>
          <t>Irodaszer-vásárlás, Debrecen</t>
        </is>
      </c>
      <c r="I4" s="30" t="n"/>
      <c r="J4" s="8" t="n">
        <v>0.27</v>
      </c>
      <c r="K4" s="32">
        <f>IF(I4&gt;0,I4*J4,0)</f>
        <v/>
      </c>
      <c r="L4" s="32">
        <f>I4+K4</f>
        <v/>
      </c>
      <c r="M4" s="30" t="n">
        <v>24000</v>
      </c>
      <c r="N4" s="32">
        <f>IF(M4&gt;0,M4*J4,0)</f>
        <v/>
      </c>
      <c r="O4" s="32">
        <f>M4+N4</f>
        <v/>
      </c>
      <c r="P4" s="6" t="inlineStr">
        <is>
          <t>Bankkártya</t>
        </is>
      </c>
      <c r="Q4" s="32">
        <f>Beállítások!$B$2+SUM($L$3:L4)-SUM($O$3:O4)</f>
        <v/>
      </c>
      <c r="R4" s="10">
        <f>IF(AND(I4&gt;0,M4&gt;0),"HIBA: bevétel és kiadás egyszerre",IF(AND(I4=0,M4=0),"HIÁNYZÓ ÖSSZEG","Rendben"))</f>
        <v/>
      </c>
    </row>
    <row r="5">
      <c r="A5" s="3" t="n">
        <v>3</v>
      </c>
      <c r="B5" s="29" t="n">
        <v>46056</v>
      </c>
      <c r="C5" s="5" t="inlineStr">
        <is>
          <t>PB-2026-003</t>
        </is>
      </c>
      <c r="D5" s="6" t="inlineStr">
        <is>
          <t>Bevétel</t>
        </is>
      </c>
      <c r="E5" s="5" t="inlineStr">
        <is>
          <t>Szabó Gábor – projekt-előleg</t>
        </is>
      </c>
      <c r="F5" s="6" t="inlineStr">
        <is>
          <t>Bt.</t>
        </is>
      </c>
      <c r="G5" s="5" t="inlineStr">
        <is>
          <t>34567890-2-13</t>
        </is>
      </c>
      <c r="H5" s="5" t="inlineStr">
        <is>
          <t>Projekt-előleg, Szeged</t>
        </is>
      </c>
      <c r="I5" s="30" t="n">
        <v>320000</v>
      </c>
      <c r="J5" s="8" t="n">
        <v>0.27</v>
      </c>
      <c r="K5" s="31">
        <f>IF(I5&gt;0,I5*J5,0)</f>
        <v/>
      </c>
      <c r="L5" s="31">
        <f>I5+K5</f>
        <v/>
      </c>
      <c r="M5" s="30" t="n"/>
      <c r="N5" s="31">
        <f>IF(M5&gt;0,M5*J5,0)</f>
        <v/>
      </c>
      <c r="O5" s="31">
        <f>M5+N5</f>
        <v/>
      </c>
      <c r="P5" s="6" t="inlineStr">
        <is>
          <t>Átutalás</t>
        </is>
      </c>
      <c r="Q5" s="31">
        <f>Beállítások!$B$2+SUM($L$3:L5)-SUM($O$3:O5)</f>
        <v/>
      </c>
      <c r="R5" s="3">
        <f>IF(AND(I5&gt;0,M5&gt;0),"HIBA: bevétel és kiadás egyszerre",IF(AND(I5=0,M5=0),"HIÁNYZÓ ÖSSZEG","Rendben"))</f>
        <v/>
      </c>
    </row>
    <row r="6">
      <c r="A6" s="10" t="n">
        <v>4</v>
      </c>
      <c r="B6" s="29" t="n">
        <v>46071</v>
      </c>
      <c r="C6" s="5" t="inlineStr">
        <is>
          <t>PB-2026-004</t>
        </is>
      </c>
      <c r="D6" s="6" t="inlineStr">
        <is>
          <t>Kiadás</t>
        </is>
      </c>
      <c r="E6" s="5" t="inlineStr">
        <is>
          <t>Tóth Erzsébet – postaköltség</t>
        </is>
      </c>
      <c r="F6" s="6" t="inlineStr">
        <is>
          <t>Magánszemély</t>
        </is>
      </c>
      <c r="G6" s="5" t="inlineStr"/>
      <c r="H6" s="5" t="inlineStr">
        <is>
          <t>Postaköltség, Miskolc</t>
        </is>
      </c>
      <c r="I6" s="30" t="n"/>
      <c r="J6" s="8" t="n">
        <v>0</v>
      </c>
      <c r="K6" s="32">
        <f>IF(I6&gt;0,I6*J6,0)</f>
        <v/>
      </c>
      <c r="L6" s="32">
        <f>I6+K6</f>
        <v/>
      </c>
      <c r="M6" s="30" t="n">
        <v>8500</v>
      </c>
      <c r="N6" s="32">
        <f>IF(M6&gt;0,M6*J6,0)</f>
        <v/>
      </c>
      <c r="O6" s="32">
        <f>M6+N6</f>
        <v/>
      </c>
      <c r="P6" s="6" t="inlineStr">
        <is>
          <t>Készpénz</t>
        </is>
      </c>
      <c r="Q6" s="32">
        <f>Beállítások!$B$2+SUM($L$3:L6)-SUM($O$3:O6)</f>
        <v/>
      </c>
      <c r="R6" s="10">
        <f>IF(AND(I6&gt;0,M6&gt;0),"HIBA: bevétel és kiadás egyszerre",IF(AND(I6=0,M6=0),"HIÁNYZÓ ÖSSZEG","Rendben"))</f>
        <v/>
      </c>
    </row>
    <row r="7">
      <c r="A7" s="3" t="n">
        <v>5</v>
      </c>
      <c r="B7" s="29" t="n">
        <v>46087</v>
      </c>
      <c r="C7" s="5" t="inlineStr">
        <is>
          <t>PB-2026-005</t>
        </is>
      </c>
      <c r="D7" s="6" t="inlineStr">
        <is>
          <t>Bevétel</t>
        </is>
      </c>
      <c r="E7" s="5" t="inlineStr">
        <is>
          <t>Horváth Zoltán – szolgáltatási díj</t>
        </is>
      </c>
      <c r="F7" s="6" t="inlineStr">
        <is>
          <t>Kft.</t>
        </is>
      </c>
      <c r="G7" s="5" t="inlineStr">
        <is>
          <t>45678901-2-42</t>
        </is>
      </c>
      <c r="H7" s="5" t="inlineStr">
        <is>
          <t>Szolgáltatási díj, Pécs</t>
        </is>
      </c>
      <c r="I7" s="30" t="n">
        <v>245000</v>
      </c>
      <c r="J7" s="8" t="n">
        <v>0.27</v>
      </c>
      <c r="K7" s="31">
        <f>IF(I7&gt;0,I7*J7,0)</f>
        <v/>
      </c>
      <c r="L7" s="31">
        <f>I7+K7</f>
        <v/>
      </c>
      <c r="M7" s="30" t="n"/>
      <c r="N7" s="31">
        <f>IF(M7&gt;0,M7*J7,0)</f>
        <v/>
      </c>
      <c r="O7" s="31">
        <f>M7+N7</f>
        <v/>
      </c>
      <c r="P7" s="6" t="inlineStr">
        <is>
          <t>Átutalás</t>
        </is>
      </c>
      <c r="Q7" s="31">
        <f>Beállítások!$B$2+SUM($L$3:L7)-SUM($O$3:O7)</f>
        <v/>
      </c>
      <c r="R7" s="3">
        <f>IF(AND(I7&gt;0,M7&gt;0),"HIBA: bevétel és kiadás egyszerre",IF(AND(I7=0,M7=0),"HIÁNYZÓ ÖSSZEG","Rendben"))</f>
        <v/>
      </c>
    </row>
    <row r="8">
      <c r="A8" s="10" t="n">
        <v>6</v>
      </c>
      <c r="B8" s="29" t="n">
        <v>46102</v>
      </c>
      <c r="C8" s="5" t="inlineStr">
        <is>
          <t>PB-2026-006</t>
        </is>
      </c>
      <c r="D8" s="6" t="inlineStr">
        <is>
          <t>Kiadás</t>
        </is>
      </c>
      <c r="E8" s="5" t="inlineStr">
        <is>
          <t>Kiss Mária – könyvelési díj</t>
        </is>
      </c>
      <c r="F8" s="6" t="inlineStr">
        <is>
          <t>egyéni vállalkozó</t>
        </is>
      </c>
      <c r="G8" s="5" t="inlineStr">
        <is>
          <t>67890123-1-22</t>
        </is>
      </c>
      <c r="H8" s="5" t="inlineStr">
        <is>
          <t>Könyvelési díj, Győr</t>
        </is>
      </c>
      <c r="I8" s="30" t="n"/>
      <c r="J8" s="8" t="n">
        <v>0.27</v>
      </c>
      <c r="K8" s="32">
        <f>IF(I8&gt;0,I8*J8,0)</f>
        <v/>
      </c>
      <c r="L8" s="32">
        <f>I8+K8</f>
        <v/>
      </c>
      <c r="M8" s="30" t="n">
        <v>42000</v>
      </c>
      <c r="N8" s="32">
        <f>IF(M8&gt;0,M8*J8,0)</f>
        <v/>
      </c>
      <c r="O8" s="32">
        <f>M8+N8</f>
        <v/>
      </c>
      <c r="P8" s="6" t="inlineStr">
        <is>
          <t>Átutalás</t>
        </is>
      </c>
      <c r="Q8" s="32">
        <f>Beállítások!$B$2+SUM($L$3:L8)-SUM($O$3:O8)</f>
        <v/>
      </c>
      <c r="R8" s="10">
        <f>IF(AND(I8&gt;0,M8&gt;0),"HIBA: bevétel és kiadás egyszerre",IF(AND(I8=0,M8=0),"HIÁNYZÓ ÖSSZEG","Rendben"))</f>
        <v/>
      </c>
    </row>
    <row r="9">
      <c r="A9" s="3" t="n">
        <v>7</v>
      </c>
      <c r="B9" s="29" t="n">
        <v>46121</v>
      </c>
      <c r="C9" s="5" t="inlineStr">
        <is>
          <t>PB-2026-007</t>
        </is>
      </c>
      <c r="D9" s="6" t="inlineStr">
        <is>
          <t>Bevétel</t>
        </is>
      </c>
      <c r="E9" s="5" t="inlineStr">
        <is>
          <t>Varga István – értékesítés</t>
        </is>
      </c>
      <c r="F9" s="6" t="inlineStr">
        <is>
          <t>Bt.</t>
        </is>
      </c>
      <c r="G9" s="5" t="inlineStr">
        <is>
          <t>56789012-2-13</t>
        </is>
      </c>
      <c r="H9" s="5" t="inlineStr">
        <is>
          <t>Készpénzes értékesítés, Kecskemét</t>
        </is>
      </c>
      <c r="I9" s="30" t="n">
        <v>95000</v>
      </c>
      <c r="J9" s="8" t="n">
        <v>0.27</v>
      </c>
      <c r="K9" s="31">
        <f>IF(I9&gt;0,I9*J9,0)</f>
        <v/>
      </c>
      <c r="L9" s="31">
        <f>I9+K9</f>
        <v/>
      </c>
      <c r="M9" s="30" t="n"/>
      <c r="N9" s="31">
        <f>IF(M9&gt;0,M9*J9,0)</f>
        <v/>
      </c>
      <c r="O9" s="31">
        <f>M9+N9</f>
        <v/>
      </c>
      <c r="P9" s="6" t="inlineStr">
        <is>
          <t>Készpénz</t>
        </is>
      </c>
      <c r="Q9" s="31">
        <f>Beállítások!$B$2+SUM($L$3:L9)-SUM($O$3:O9)</f>
        <v/>
      </c>
      <c r="R9" s="3">
        <f>IF(AND(I9&gt;0,M9&gt;0),"HIBA: bevétel és kiadás egyszerre",IF(AND(I9=0,M9=0),"HIÁNYZÓ ÖSSZEG","Rendben"))</f>
        <v/>
      </c>
    </row>
    <row r="10">
      <c r="A10" s="10" t="n">
        <v>8</v>
      </c>
      <c r="B10" s="29" t="n">
        <v>46136</v>
      </c>
      <c r="C10" s="5" t="inlineStr">
        <is>
          <t>PB-2026-008</t>
        </is>
      </c>
      <c r="D10" s="6" t="inlineStr">
        <is>
          <t>Kiadás</t>
        </is>
      </c>
      <c r="E10" s="5" t="inlineStr">
        <is>
          <t>Németh Judit – reprezentáció</t>
        </is>
      </c>
      <c r="F10" s="6" t="inlineStr">
        <is>
          <t>Kft.</t>
        </is>
      </c>
      <c r="G10" s="5" t="inlineStr">
        <is>
          <t>78901234-2-42</t>
        </is>
      </c>
      <c r="H10" s="5" t="inlineStr">
        <is>
          <t>Üzleti reprezentáció, Budapest</t>
        </is>
      </c>
      <c r="I10" s="30" t="n"/>
      <c r="J10" s="8" t="n">
        <v>0.27</v>
      </c>
      <c r="K10" s="32">
        <f>IF(I10&gt;0,I10*J10,0)</f>
        <v/>
      </c>
      <c r="L10" s="32">
        <f>I10+K10</f>
        <v/>
      </c>
      <c r="M10" s="30" t="n">
        <v>36000</v>
      </c>
      <c r="N10" s="32">
        <f>IF(M10&gt;0,M10*J10,0)</f>
        <v/>
      </c>
      <c r="O10" s="32">
        <f>M10+N10</f>
        <v/>
      </c>
      <c r="P10" s="6" t="inlineStr">
        <is>
          <t>Bankkártya</t>
        </is>
      </c>
      <c r="Q10" s="32">
        <f>Beállítások!$B$2+SUM($L$3:L10)-SUM($O$3:O10)</f>
        <v/>
      </c>
      <c r="R10" s="10">
        <f>IF(AND(I10&gt;0,M10&gt;0),"HIBA: bevétel és kiadás egyszerre",IF(AND(I10=0,M10=0),"HIÁNYZÓ ÖSSZEG","Rendben"))</f>
        <v/>
      </c>
    </row>
    <row r="11">
      <c r="A11" s="3" t="n">
        <v>9</v>
      </c>
      <c r="B11" s="29" t="n">
        <v>46154</v>
      </c>
      <c r="C11" s="5" t="inlineStr">
        <is>
          <t>PB-2026-009</t>
        </is>
      </c>
      <c r="D11" s="6" t="inlineStr">
        <is>
          <t>Kiadás</t>
        </is>
      </c>
      <c r="E11" s="5" t="inlineStr">
        <is>
          <t>Farkas Tamás – karbantartás</t>
        </is>
      </c>
      <c r="F11" s="6" t="inlineStr">
        <is>
          <t>egyéni vállalkozó</t>
        </is>
      </c>
      <c r="G11" s="5" t="inlineStr">
        <is>
          <t>78901234-1-32</t>
        </is>
      </c>
      <c r="H11" s="5" t="inlineStr">
        <is>
          <t>Karbantartási szolgáltatás, Győr</t>
        </is>
      </c>
      <c r="I11" s="30" t="n"/>
      <c r="J11" s="8" t="n">
        <v>0.27</v>
      </c>
      <c r="K11" s="31">
        <f>IF(I11&gt;0,I11*J11,0)</f>
        <v/>
      </c>
      <c r="L11" s="31">
        <f>I11+K11</f>
        <v/>
      </c>
      <c r="M11" s="30" t="n">
        <v>75000</v>
      </c>
      <c r="N11" s="31">
        <f>IF(M11&gt;0,M11*J11,0)</f>
        <v/>
      </c>
      <c r="O11" s="31">
        <f>M11+N11</f>
        <v/>
      </c>
      <c r="P11" s="6" t="inlineStr">
        <is>
          <t>Átutalás</t>
        </is>
      </c>
      <c r="Q11" s="31">
        <f>Beállítások!$B$2+SUM($L$3:L11)-SUM($O$3:O11)</f>
        <v/>
      </c>
      <c r="R11" s="3">
        <f>IF(AND(I11&gt;0,M11&gt;0),"HIBA: bevétel és kiadás egyszerre",IF(AND(I11=0,M11=0),"HIÁNYZÓ ÖSSZEG","Rendben"))</f>
        <v/>
      </c>
    </row>
    <row r="12">
      <c r="A12" s="10" t="n">
        <v>10</v>
      </c>
      <c r="B12" s="29" t="n">
        <v>46189</v>
      </c>
      <c r="C12" s="5" t="inlineStr">
        <is>
          <t>PB-2026-010</t>
        </is>
      </c>
      <c r="D12" s="6" t="inlineStr">
        <is>
          <t>Bevétel</t>
        </is>
      </c>
      <c r="E12" s="5" t="inlineStr">
        <is>
          <t>Balogh Éva – tanácsadás</t>
        </is>
      </c>
      <c r="F12" s="6" t="inlineStr">
        <is>
          <t>Kft.</t>
        </is>
      </c>
      <c r="G12" s="5" t="inlineStr">
        <is>
          <t>89012345-2-42</t>
        </is>
      </c>
      <c r="H12" s="5" t="inlineStr">
        <is>
          <t>Tanácsadási bevétel, Budapest</t>
        </is>
      </c>
      <c r="I12" s="30" t="n">
        <v>410000</v>
      </c>
      <c r="J12" s="8" t="n">
        <v>0.27</v>
      </c>
      <c r="K12" s="32">
        <f>IF(I12&gt;0,I12*J12,0)</f>
        <v/>
      </c>
      <c r="L12" s="32">
        <f>I12+K12</f>
        <v/>
      </c>
      <c r="M12" s="30" t="n"/>
      <c r="N12" s="32">
        <f>IF(M12&gt;0,M12*J12,0)</f>
        <v/>
      </c>
      <c r="O12" s="32">
        <f>M12+N12</f>
        <v/>
      </c>
      <c r="P12" s="6" t="inlineStr">
        <is>
          <t>Átutalás</t>
        </is>
      </c>
      <c r="Q12" s="32">
        <f>Beállítások!$B$2+SUM($L$3:L12)-SUM($O$3:O12)</f>
        <v/>
      </c>
      <c r="R12" s="10">
        <f>IF(AND(I12&gt;0,M12&gt;0),"HIBA: bevétel és kiadás egyszerre",IF(AND(I12=0,M12=0),"HIÁNYZÓ ÖSSZEG","Rendben"))</f>
        <v/>
      </c>
    </row>
    <row r="13">
      <c r="A13" s="12" t="n"/>
      <c r="B13" s="12" t="n"/>
      <c r="C13" s="12" t="n"/>
      <c r="D13" s="12" t="n"/>
      <c r="E13" s="12" t="inlineStr">
        <is>
          <t>ÖSSZESEN</t>
        </is>
      </c>
      <c r="F13" s="12" t="n"/>
      <c r="G13" s="12" t="n"/>
      <c r="H13" s="12" t="n"/>
      <c r="I13" s="33">
        <f>SUM(I3:I12)</f>
        <v/>
      </c>
      <c r="J13" s="12" t="n"/>
      <c r="K13" s="33">
        <f>SUM(K3:K12)</f>
        <v/>
      </c>
      <c r="L13" s="33">
        <f>SUM(L3:L12)</f>
        <v/>
      </c>
      <c r="M13" s="33">
        <f>SUM(M3:M12)</f>
        <v/>
      </c>
      <c r="N13" s="33">
        <f>SUM(N3:N12)</f>
        <v/>
      </c>
      <c r="O13" s="33">
        <f>SUM(O3:O12)</f>
        <v/>
      </c>
      <c r="P13" s="12" t="n"/>
      <c r="Q13" s="12" t="n"/>
      <c r="R13" s="12" t="n"/>
    </row>
  </sheetData>
  <autoFilter ref="A2:R12"/>
  <mergeCells count="1">
    <mergeCell ref="A1:R1"/>
  </mergeCells>
  <conditionalFormatting sqref="Q3:Q100">
    <cfRule type="expression" priority="1" dxfId="0" stopIfTrue="1">
      <formula>Q3&lt;0</formula>
    </cfRule>
    <cfRule type="expression" priority="2" dxfId="1" stopIfTrue="1">
      <formula>Q3&gt;=0</formula>
    </cfRule>
  </conditionalFormatting>
  <conditionalFormatting sqref="R3:R100">
    <cfRule type="expression" priority="3" dxfId="0" stopIfTrue="1">
      <formula>R3&lt;&gt;"Rendben"</formula>
    </cfRule>
  </conditionalFormatting>
  <dataValidations count="4">
    <dataValidation sqref="D3:D100" showErrorMessage="1" showInputMessage="1" allowBlank="1" type="list">
      <formula1>"Bevétel,Kiadás"</formula1>
    </dataValidation>
    <dataValidation sqref="F3:F100" showErrorMessage="1" showInputMessage="1" allowBlank="1" type="list">
      <formula1>"Kft.,Bt.,egyéni vállalkozó,Magánszemély"</formula1>
    </dataValidation>
    <dataValidation sqref="J3:J100" showErrorMessage="1" showInputMessage="1" allowBlank="1" type="list">
      <formula1>"0,0.05,0.18,0.27"</formula1>
    </dataValidation>
    <dataValidation sqref="P3:P100" showErrorMessage="1" showInputMessage="1" allowBlank="1" type="list">
      <formula1>"Készpénz,Bankkártya,Átutalás"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26"/>
  <sheetViews>
    <sheetView workbookViewId="0">
      <selection activeCell="A1" sqref="A1"/>
    </sheetView>
  </sheetViews>
  <sheetFormatPr baseColWidth="8" defaultRowHeight="15"/>
  <cols>
    <col width="30" customWidth="1" min="1" max="1"/>
    <col width="18" customWidth="1" min="2" max="2"/>
    <col width="16" customWidth="1" min="3" max="3"/>
    <col width="20" customWidth="1" min="4" max="4"/>
    <col width="22" customWidth="1" min="6" max="6"/>
    <col width="16" customWidth="1" min="7" max="7"/>
  </cols>
  <sheetData>
    <row r="1">
      <c r="A1" s="1" t="inlineStr">
        <is>
          <t>Pénztári összesítő – 2026</t>
        </is>
      </c>
    </row>
    <row r="2">
      <c r="A2" s="14" t="inlineStr">
        <is>
          <t>Kezdő pénztárállomány</t>
        </is>
      </c>
      <c r="B2" s="34">
        <f>Beállítások!B2</f>
        <v/>
      </c>
      <c r="F2" s="16" t="inlineStr">
        <is>
          <t>Kiadások partner típus szerint (nettó)</t>
        </is>
      </c>
    </row>
    <row r="3">
      <c r="A3" s="14" t="inlineStr">
        <is>
          <t>Összes bevétel (bruttó)</t>
        </is>
      </c>
      <c r="B3" s="34">
        <f>SUM(Pénztárkönyv!L3:L12)</f>
        <v/>
      </c>
      <c r="F3" s="17" t="inlineStr">
        <is>
          <t>Kft.</t>
        </is>
      </c>
      <c r="G3" s="35">
        <f>SUMIFS(Pénztárkönyv!M3:M12,Pénztárkönyv!F3:F12,"Kft.")</f>
        <v/>
      </c>
    </row>
    <row r="4">
      <c r="A4" s="14" t="inlineStr">
        <is>
          <t>Összes kiadás (bruttó)</t>
        </is>
      </c>
      <c r="B4" s="34">
        <f>SUM(Pénztárkönyv!O3:O12)</f>
        <v/>
      </c>
      <c r="F4" s="17" t="inlineStr">
        <is>
          <t>Bt.</t>
        </is>
      </c>
      <c r="G4" s="35">
        <f>SUMIFS(Pénztárkönyv!M3:M12,Pénztárkönyv!F3:F12,"Bt.")</f>
        <v/>
      </c>
    </row>
    <row r="5">
      <c r="A5" s="14" t="inlineStr">
        <is>
          <t>Záró pénztáregyenleg</t>
        </is>
      </c>
      <c r="B5" s="34">
        <f>Beállítások!B2+B3-B4</f>
        <v/>
      </c>
      <c r="F5" s="17" t="inlineStr">
        <is>
          <t>egyéni vállalkozó</t>
        </is>
      </c>
      <c r="G5" s="35">
        <f>SUMIFS(Pénztárkönyv!M3:M12,Pénztárkönyv!F3:F12,"egyéni vállalkozó")</f>
        <v/>
      </c>
    </row>
    <row r="6">
      <c r="A6" s="14" t="inlineStr">
        <is>
          <t>Bevételi tranzakciók száma</t>
        </is>
      </c>
      <c r="B6" s="19">
        <f>COUNTIF(Pénztárkönyv!D3:D12,"Bevétel")</f>
        <v/>
      </c>
      <c r="F6" s="17" t="inlineStr">
        <is>
          <t>Magánszemély</t>
        </is>
      </c>
      <c r="G6" s="35">
        <f>SUMIFS(Pénztárkönyv!M3:M12,Pénztárkönyv!F3:F12,"Magánszemély")</f>
        <v/>
      </c>
    </row>
    <row r="7">
      <c r="A7" s="14" t="inlineStr">
        <is>
          <t>Kiadási tranzakciók száma</t>
        </is>
      </c>
      <c r="B7" s="19">
        <f>COUNTIF(Pénztárkönyv!D3:D12,"Kiadás")</f>
        <v/>
      </c>
    </row>
    <row r="8">
      <c r="A8" s="14" t="inlineStr">
        <is>
          <t>Átlagos bevétel</t>
        </is>
      </c>
      <c r="B8" s="34">
        <f>IFERROR(AVERAGEIF(Pénztárkönyv!L3:L12,"&gt;0",Pénztárkönyv!L3:L12),0)</f>
        <v/>
      </c>
    </row>
    <row r="9">
      <c r="A9" s="14" t="inlineStr">
        <is>
          <t>Átlagos kiadás</t>
        </is>
      </c>
      <c r="B9" s="34">
        <f>IFERROR(AVERAGEIF(Pénztárkönyv!O3:O12,"&gt;0",Pénztárkönyv!O3:O12),0)</f>
        <v/>
      </c>
    </row>
    <row r="10">
      <c r="A10" s="14" t="inlineStr">
        <is>
          <t>Kiadási arány a forgalomból</t>
        </is>
      </c>
      <c r="B10" s="20">
        <f>IF(B3+B4=0,0,B4/(B3+B4))</f>
        <v/>
      </c>
    </row>
    <row r="11"/>
    <row r="12"/>
    <row r="13">
      <c r="A13" s="21" t="inlineStr">
        <is>
          <t>Havi bontás – 2026</t>
        </is>
      </c>
    </row>
    <row r="14">
      <c r="A14" s="2" t="inlineStr">
        <is>
          <t>Hónap</t>
        </is>
      </c>
      <c r="B14" s="2" t="inlineStr">
        <is>
          <t>Bevétel (Ft)</t>
        </is>
      </c>
      <c r="C14" s="2" t="inlineStr">
        <is>
          <t>Kiadás (Ft)</t>
        </is>
      </c>
      <c r="D14" s="2" t="inlineStr">
        <is>
          <t>Nettó pénzáram (Ft)</t>
        </is>
      </c>
    </row>
    <row r="15">
      <c r="A15" s="22" t="inlineStr">
        <is>
          <t>Január</t>
        </is>
      </c>
      <c r="B15" s="36">
        <f>SUMIFS(Pénztárkönyv!L3:L12,Pénztárkönyv!B3:B12,"&gt;="&amp;DATE(2026,1,1),Pénztárkönyv!B3:B12,"&lt;"&amp;DATE(2026,1+1,1))</f>
        <v/>
      </c>
      <c r="C15" s="36">
        <f>SUMIFS(Pénztárkönyv!O3:O12,Pénztárkönyv!B3:B12,"&gt;="&amp;DATE(2026,1,1),Pénztárkönyv!B3:B12,"&lt;"&amp;DATE(2026,1+1,1))</f>
        <v/>
      </c>
      <c r="D15" s="36">
        <f>B15-C15</f>
        <v/>
      </c>
    </row>
    <row r="16">
      <c r="A16" s="17" t="inlineStr">
        <is>
          <t>Február</t>
        </is>
      </c>
      <c r="B16" s="35">
        <f>SUMIFS(Pénztárkönyv!L3:L12,Pénztárkönyv!B3:B12,"&gt;="&amp;DATE(2026,2,1),Pénztárkönyv!B3:B12,"&lt;"&amp;DATE(2026,2+1,1))</f>
        <v/>
      </c>
      <c r="C16" s="35">
        <f>SUMIFS(Pénztárkönyv!O3:O12,Pénztárkönyv!B3:B12,"&gt;="&amp;DATE(2026,2,1),Pénztárkönyv!B3:B12,"&lt;"&amp;DATE(2026,2+1,1))</f>
        <v/>
      </c>
      <c r="D16" s="35">
        <f>B16-C16</f>
        <v/>
      </c>
    </row>
    <row r="17">
      <c r="A17" s="22" t="inlineStr">
        <is>
          <t>Március</t>
        </is>
      </c>
      <c r="B17" s="36">
        <f>SUMIFS(Pénztárkönyv!L3:L12,Pénztárkönyv!B3:B12,"&gt;="&amp;DATE(2026,3,1),Pénztárkönyv!B3:B12,"&lt;"&amp;DATE(2026,3+1,1))</f>
        <v/>
      </c>
      <c r="C17" s="36">
        <f>SUMIFS(Pénztárkönyv!O3:O12,Pénztárkönyv!B3:B12,"&gt;="&amp;DATE(2026,3,1),Pénztárkönyv!B3:B12,"&lt;"&amp;DATE(2026,3+1,1))</f>
        <v/>
      </c>
      <c r="D17" s="36">
        <f>B17-C17</f>
        <v/>
      </c>
    </row>
    <row r="18">
      <c r="A18" s="17" t="inlineStr">
        <is>
          <t>Április</t>
        </is>
      </c>
      <c r="B18" s="35">
        <f>SUMIFS(Pénztárkönyv!L3:L12,Pénztárkönyv!B3:B12,"&gt;="&amp;DATE(2026,4,1),Pénztárkönyv!B3:B12,"&lt;"&amp;DATE(2026,4+1,1))</f>
        <v/>
      </c>
      <c r="C18" s="35">
        <f>SUMIFS(Pénztárkönyv!O3:O12,Pénztárkönyv!B3:B12,"&gt;="&amp;DATE(2026,4,1),Pénztárkönyv!B3:B12,"&lt;"&amp;DATE(2026,4+1,1))</f>
        <v/>
      </c>
      <c r="D18" s="35">
        <f>B18-C18</f>
        <v/>
      </c>
    </row>
    <row r="19">
      <c r="A19" s="22" t="inlineStr">
        <is>
          <t>Május</t>
        </is>
      </c>
      <c r="B19" s="36">
        <f>SUMIFS(Pénztárkönyv!L3:L12,Pénztárkönyv!B3:B12,"&gt;="&amp;DATE(2026,5,1),Pénztárkönyv!B3:B12,"&lt;"&amp;DATE(2026,5+1,1))</f>
        <v/>
      </c>
      <c r="C19" s="36">
        <f>SUMIFS(Pénztárkönyv!O3:O12,Pénztárkönyv!B3:B12,"&gt;="&amp;DATE(2026,5,1),Pénztárkönyv!B3:B12,"&lt;"&amp;DATE(2026,5+1,1))</f>
        <v/>
      </c>
      <c r="D19" s="36">
        <f>B19-C19</f>
        <v/>
      </c>
    </row>
    <row r="20">
      <c r="A20" s="17" t="inlineStr">
        <is>
          <t>Június</t>
        </is>
      </c>
      <c r="B20" s="35">
        <f>SUMIFS(Pénztárkönyv!L3:L12,Pénztárkönyv!B3:B12,"&gt;="&amp;DATE(2026,6,1),Pénztárkönyv!B3:B12,"&lt;"&amp;DATE(2026,6+1,1))</f>
        <v/>
      </c>
      <c r="C20" s="35">
        <f>SUMIFS(Pénztárkönyv!O3:O12,Pénztárkönyv!B3:B12,"&gt;="&amp;DATE(2026,6,1),Pénztárkönyv!B3:B12,"&lt;"&amp;DATE(2026,6+1,1))</f>
        <v/>
      </c>
      <c r="D20" s="35">
        <f>B20-C20</f>
        <v/>
      </c>
    </row>
    <row r="21">
      <c r="A21" s="22" t="inlineStr">
        <is>
          <t>Július</t>
        </is>
      </c>
      <c r="B21" s="36">
        <f>SUMIFS(Pénztárkönyv!L3:L12,Pénztárkönyv!B3:B12,"&gt;="&amp;DATE(2026,7,1),Pénztárkönyv!B3:B12,"&lt;"&amp;DATE(2026,7+1,1))</f>
        <v/>
      </c>
      <c r="C21" s="36">
        <f>SUMIFS(Pénztárkönyv!O3:O12,Pénztárkönyv!B3:B12,"&gt;="&amp;DATE(2026,7,1),Pénztárkönyv!B3:B12,"&lt;"&amp;DATE(2026,7+1,1))</f>
        <v/>
      </c>
      <c r="D21" s="36">
        <f>B21-C21</f>
        <v/>
      </c>
    </row>
    <row r="22">
      <c r="A22" s="17" t="inlineStr">
        <is>
          <t>Augusztus</t>
        </is>
      </c>
      <c r="B22" s="35">
        <f>SUMIFS(Pénztárkönyv!L3:L12,Pénztárkönyv!B3:B12,"&gt;="&amp;DATE(2026,8,1),Pénztárkönyv!B3:B12,"&lt;"&amp;DATE(2026,8+1,1))</f>
        <v/>
      </c>
      <c r="C22" s="35">
        <f>SUMIFS(Pénztárkönyv!O3:O12,Pénztárkönyv!B3:B12,"&gt;="&amp;DATE(2026,8,1),Pénztárkönyv!B3:B12,"&lt;"&amp;DATE(2026,8+1,1))</f>
        <v/>
      </c>
      <c r="D22" s="35">
        <f>B22-C22</f>
        <v/>
      </c>
    </row>
    <row r="23">
      <c r="A23" s="22" t="inlineStr">
        <is>
          <t>Szeptember</t>
        </is>
      </c>
      <c r="B23" s="36">
        <f>SUMIFS(Pénztárkönyv!L3:L12,Pénztárkönyv!B3:B12,"&gt;="&amp;DATE(2026,9,1),Pénztárkönyv!B3:B12,"&lt;"&amp;DATE(2026,9+1,1))</f>
        <v/>
      </c>
      <c r="C23" s="36">
        <f>SUMIFS(Pénztárkönyv!O3:O12,Pénztárkönyv!B3:B12,"&gt;="&amp;DATE(2026,9,1),Pénztárkönyv!B3:B12,"&lt;"&amp;DATE(2026,9+1,1))</f>
        <v/>
      </c>
      <c r="D23" s="36">
        <f>B23-C23</f>
        <v/>
      </c>
    </row>
    <row r="24">
      <c r="A24" s="17" t="inlineStr">
        <is>
          <t>Október</t>
        </is>
      </c>
      <c r="B24" s="35">
        <f>SUMIFS(Pénztárkönyv!L3:L12,Pénztárkönyv!B3:B12,"&gt;="&amp;DATE(2026,10,1),Pénztárkönyv!B3:B12,"&lt;"&amp;DATE(2026,10+1,1))</f>
        <v/>
      </c>
      <c r="C24" s="35">
        <f>SUMIFS(Pénztárkönyv!O3:O12,Pénztárkönyv!B3:B12,"&gt;="&amp;DATE(2026,10,1),Pénztárkönyv!B3:B12,"&lt;"&amp;DATE(2026,10+1,1))</f>
        <v/>
      </c>
      <c r="D24" s="35">
        <f>B24-C24</f>
        <v/>
      </c>
    </row>
    <row r="25">
      <c r="A25" s="22" t="inlineStr">
        <is>
          <t>November</t>
        </is>
      </c>
      <c r="B25" s="36">
        <f>SUMIFS(Pénztárkönyv!L3:L12,Pénztárkönyv!B3:B12,"&gt;="&amp;DATE(2026,11,1),Pénztárkönyv!B3:B12,"&lt;"&amp;DATE(2026,11+1,1))</f>
        <v/>
      </c>
      <c r="C25" s="36">
        <f>SUMIFS(Pénztárkönyv!O3:O12,Pénztárkönyv!B3:B12,"&gt;="&amp;DATE(2026,11,1),Pénztárkönyv!B3:B12,"&lt;"&amp;DATE(2026,11+1,1))</f>
        <v/>
      </c>
      <c r="D25" s="36">
        <f>B25-C25</f>
        <v/>
      </c>
    </row>
    <row r="26">
      <c r="A26" s="17" t="inlineStr">
        <is>
          <t>December</t>
        </is>
      </c>
      <c r="B26" s="35">
        <f>SUMIFS(Pénztárkönyv!L3:L12,Pénztárkönyv!B3:B12,"&gt;="&amp;DATE(2026,12,1),Pénztárkönyv!B3:B12,"&lt;"&amp;DATE(2026,12+1,1))</f>
        <v/>
      </c>
      <c r="C26" s="35">
        <f>SUMIFS(Pénztárkönyv!O3:O12,Pénztárkönyv!B3:B12,"&gt;="&amp;DATE(2026,12,1),Pénztárkönyv!B3:B12,"&lt;"&amp;DATE(2026,12+1,1))</f>
        <v/>
      </c>
      <c r="D26" s="35">
        <f>B26-C26</f>
        <v/>
      </c>
    </row>
  </sheetData>
  <mergeCells count="1">
    <mergeCell ref="A1:D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0"/>
  <sheetViews>
    <sheetView workbookViewId="0">
      <selection activeCell="A1" sqref="A1"/>
    </sheetView>
  </sheetViews>
  <sheetFormatPr baseColWidth="8" defaultRowHeight="15"/>
  <cols>
    <col width="32" customWidth="1" min="1" max="1"/>
    <col width="22" customWidth="1" min="2" max="2"/>
    <col width="16" customWidth="1" min="3" max="3"/>
    <col width="16" customWidth="1" min="4" max="4"/>
  </cols>
  <sheetData>
    <row r="1">
      <c r="A1" s="1" t="inlineStr">
        <is>
          <t>Beállítások és útmutató</t>
        </is>
      </c>
    </row>
    <row r="2">
      <c r="A2" s="14" t="inlineStr">
        <is>
          <t>Kezdő pénztárállomány (Ft)</t>
        </is>
      </c>
      <c r="B2" s="37" t="n">
        <v>250000</v>
      </c>
    </row>
    <row r="3">
      <c r="A3" s="14" t="inlineStr">
        <is>
          <t>Alapértelmezett ÁFA-kulcs</t>
        </is>
      </c>
      <c r="B3" s="25" t="n">
        <v>0.27</v>
      </c>
    </row>
    <row r="4">
      <c r="A4" s="14" t="inlineStr">
        <is>
          <t>Év</t>
        </is>
      </c>
      <c r="B4" s="26" t="n">
        <v>2026</v>
      </c>
    </row>
    <row r="5">
      <c r="A5" s="14" t="inlineStr">
        <is>
          <t>Vállalkozás neve</t>
        </is>
      </c>
      <c r="B5" s="27" t="inlineStr">
        <is>
          <t>Minta Kft.</t>
        </is>
      </c>
    </row>
    <row r="6">
      <c r="A6" s="14" t="inlineStr">
        <is>
          <t>Adószám</t>
        </is>
      </c>
      <c r="B6" s="27" t="inlineStr">
        <is>
          <t>12345678-1-42</t>
        </is>
      </c>
    </row>
    <row r="7">
      <c r="A7" s="14" t="inlineStr">
        <is>
          <t>Pénztár helye</t>
        </is>
      </c>
      <c r="B7" s="27" t="inlineStr">
        <is>
          <t>Budapest</t>
        </is>
      </c>
    </row>
    <row r="8"/>
    <row r="9">
      <c r="A9" s="21" t="inlineStr">
        <is>
          <t>Használati útmutató</t>
        </is>
      </c>
    </row>
    <row r="10">
      <c r="A10" s="28" t="inlineStr">
        <is>
          <t>1. A Pénztárkönyv lapon minden pénzmozgást külön sorban rögzítsen.</t>
        </is>
      </c>
    </row>
    <row r="11">
      <c r="A11" s="28" t="inlineStr">
        <is>
          <t>2. A Dátum mezőbe a bizonylat kelte kerüljön (pl. 2026.01.08.).</t>
        </is>
      </c>
    </row>
    <row r="12">
      <c r="A12" s="28" t="inlineStr">
        <is>
          <t>3. A Bizonylatszám a pénztárbizonylat vagy számla egyedi azonosítója (pl. PB-2026-001).</t>
        </is>
      </c>
    </row>
    <row r="13">
      <c r="A13" s="28" t="inlineStr">
        <is>
          <t>4. A Mozgás típusa legördülő listából választható: Bevétel vagy Kiadás.</t>
        </is>
      </c>
    </row>
    <row r="14">
      <c r="A14" s="28" t="inlineStr">
        <is>
          <t>5. Bevétel esetén csak a Bevétel nettó mezőt töltse, kiadás esetén a Kiadás nettó mezőt.</t>
        </is>
      </c>
    </row>
    <row r="15">
      <c r="A15" s="28" t="inlineStr">
        <is>
          <t>6. Az ÁFA-kulcs legördülő listából választható (0%, 5%, 18%, 27%); az ÁFA és a bruttó összegek automatikusan számítódnak.</t>
        </is>
      </c>
    </row>
    <row r="16">
      <c r="A16" s="28" t="inlineStr">
        <is>
          <t>7. Az Egyenleg oszlop a kezdő pénztárállományból folyamatosan számítódik.</t>
        </is>
      </c>
    </row>
    <row r="17">
      <c r="A17" s="28" t="inlineStr">
        <is>
          <t>8. Az Ellenőrzés oszlop hibát jelez, ha egy sorban bevétel és kiadás is szerepel, vagy egyik sem.</t>
        </is>
      </c>
    </row>
    <row r="18">
      <c r="A18" s="28" t="inlineStr">
        <is>
          <t>9. A pénztárbizonylatokat és számlákat a számviteli törvény szerint őrizze meg (legalább 8 év).</t>
        </is>
      </c>
    </row>
    <row r="19">
      <c r="A19" s="28" t="inlineStr">
        <is>
          <t>10. Az Összesítő lapon a havi bontás és a diagramok automatikusan frissülnek.</t>
        </is>
      </c>
    </row>
    <row r="20">
      <c r="A20" s="28" t="inlineStr">
        <is>
          <t>Megjegyzés: ez a sablon nem helyettesíti a könyvelői, adótanácsadói vagy NAV-tájékoztatást.</t>
        </is>
      </c>
    </row>
  </sheetData>
  <mergeCells count="12">
    <mergeCell ref="A1:D1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2026-08-01T05:14:24Z</dcterms:created>
  <dcterms:modified xmlns:dcterms="http://purl.org/dc/terms/" xmlns:xsi="http://www.w3.org/2001/XMLSchema-instance" xsi:type="dcterms:W3CDTF">2026-08-01T05:14:24Z</dcterms:modified>
</cp:coreProperties>
</file>