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lgozók" sheetId="1" state="visible" r:id="rId1"/>
    <sheet xmlns:r="http://schemas.openxmlformats.org/officeDocument/2006/relationships" name="Műszakbeosztás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0.0"/>
  </numFmts>
  <fonts count="8">
    <font>
      <name val="Calibri"/>
      <family val="2"/>
      <color theme="1"/>
      <sz val="11"/>
      <scheme val="minor"/>
    </font>
    <font>
      <b val="1"/>
      <color rgb="000F766E"/>
      <sz val="14"/>
    </font>
    <font>
      <b val="1"/>
      <color rgb="00FFFFFF"/>
      <sz val="11"/>
    </font>
    <font>
      <sz val="10"/>
    </font>
    <font>
      <b val="1"/>
      <sz val="10"/>
    </font>
    <font>
      <b val="1"/>
      <color rgb="00FFFFFF"/>
      <sz val="10"/>
    </font>
    <font>
      <b val="1"/>
      <color rgb="000F766E"/>
      <sz val="11"/>
    </font>
    <font>
      <b val="1"/>
      <color rgb="000F766E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9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 style="thin">
        <color rgb="00D1D5DB"/>
      </left>
      <right/>
      <top/>
      <bottom/>
      <diagonal/>
    </border>
    <border>
      <left style="thin">
        <color rgb="00D1D5DB"/>
      </left>
      <right style="thin">
        <color rgb="00D1D5DB"/>
      </right>
      <top/>
      <bottom/>
      <diagonal/>
    </border>
    <border>
      <left style="thin">
        <color rgb="00D1D5DB"/>
      </left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0" borderId="1" pivotButton="0" quotePrefix="0" xfId="0"/>
    <xf numFmtId="0" fontId="4" fillId="6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center" vertical="center" wrapText="1"/>
    </xf>
    <xf numFmtId="0" fontId="5" fillId="6" borderId="1" pivotButton="0" quotePrefix="0" xfId="0"/>
    <xf numFmtId="165" fontId="6" fillId="0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3" fillId="3" borderId="1" pivotButton="0" quotePrefix="0" xfId="0"/>
    <xf numFmtId="0" fontId="3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0" fillId="0" borderId="8" pivotButton="0" quotePrefix="0" xfId="0"/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14B8A6"/>
        </patternFill>
      </fill>
    </dxf>
    <dxf>
      <font>
        <b val="1"/>
        <color rgb="00DC2626"/>
      </font>
      <fill>
        <patternFill patternType="solid">
          <fgColor rgb="00FFFBEB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0FDF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Ledolgozott órák dolgozónként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'Összesítő'!$B$12:$B$21</f>
            </numRef>
          </cat>
          <val>
            <numRef>
              <f>'Összesítő'!$C$12:$C$21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Dolgozó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Óra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Műszaktípusok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'Összesítő'!G11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'Összesítő'!$F$12:$F$17</f>
            </numRef>
          </cat>
          <val>
            <numRef>
              <f>'Összesítő'!$G$12:$G$17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19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8" customWidth="1" min="3" max="3"/>
    <col width="16" customWidth="1" min="4" max="4"/>
    <col width="16" customWidth="1" min="5" max="5"/>
    <col width="18" customWidth="1" min="6" max="6"/>
    <col width="18" customWidth="1" min="7" max="7"/>
    <col width="16" customWidth="1" min="8" max="8"/>
  </cols>
  <sheetData>
    <row r="1"/>
    <row r="2">
      <c r="B2" s="1" t="inlineStr">
        <is>
          <t>Zöld Élelmiszer Kft. – Dolgozói törzsadatok</t>
        </is>
      </c>
    </row>
    <row r="3">
      <c r="B3" s="2" t="inlineStr">
        <is>
          <t>Azonosító</t>
        </is>
      </c>
      <c r="C3" s="2" t="inlineStr">
        <is>
          <t>Név</t>
        </is>
      </c>
      <c r="D3" s="2" t="inlineStr">
        <is>
          <t>Beosztás</t>
        </is>
      </c>
      <c r="E3" s="2" t="inlineStr">
        <is>
          <t>Óradíj (Ft/óra)</t>
        </is>
      </c>
      <c r="F3" s="2" t="inlineStr">
        <is>
          <t>Heti szerződött óra</t>
        </is>
      </c>
      <c r="G3" s="2" t="inlineStr">
        <is>
          <t>Telefonszám</t>
        </is>
      </c>
      <c r="H3" s="2" t="inlineStr">
        <is>
          <t>Belépés dátuma</t>
        </is>
      </c>
    </row>
    <row r="4">
      <c r="B4" s="3" t="inlineStr">
        <is>
          <t>EMP001</t>
        </is>
      </c>
      <c r="C4" s="4" t="inlineStr">
        <is>
          <t>Nagy Péter</t>
        </is>
      </c>
      <c r="D4" s="4" t="inlineStr">
        <is>
          <t>Műszakvezető</t>
        </is>
      </c>
      <c r="E4" s="5" t="n">
        <v>3200</v>
      </c>
      <c r="F4" s="3" t="n">
        <v>40</v>
      </c>
      <c r="G4" s="4" t="inlineStr">
        <is>
          <t>06-30-111-2233</t>
        </is>
      </c>
      <c r="H4" s="4" t="inlineStr">
        <is>
          <t>2023.03.01.</t>
        </is>
      </c>
    </row>
    <row r="5">
      <c r="B5" s="6" t="inlineStr">
        <is>
          <t>EMP002</t>
        </is>
      </c>
      <c r="C5" s="7" t="inlineStr">
        <is>
          <t>Kovács Anna</t>
        </is>
      </c>
      <c r="D5" s="7" t="inlineStr">
        <is>
          <t>Eladó</t>
        </is>
      </c>
      <c r="E5" s="8" t="n">
        <v>2600</v>
      </c>
      <c r="F5" s="6" t="n">
        <v>40</v>
      </c>
      <c r="G5" s="7" t="inlineStr">
        <is>
          <t>06-30-222-3344</t>
        </is>
      </c>
      <c r="H5" s="7" t="inlineStr">
        <is>
          <t>2023.06.15.</t>
        </is>
      </c>
    </row>
    <row r="6">
      <c r="B6" s="3" t="inlineStr">
        <is>
          <t>EMP003</t>
        </is>
      </c>
      <c r="C6" s="4" t="inlineStr">
        <is>
          <t>Szabó Gábor</t>
        </is>
      </c>
      <c r="D6" s="4" t="inlineStr">
        <is>
          <t>Raktáros</t>
        </is>
      </c>
      <c r="E6" s="5" t="n">
        <v>2700</v>
      </c>
      <c r="F6" s="3" t="n">
        <v>40</v>
      </c>
      <c r="G6" s="4" t="inlineStr">
        <is>
          <t>06-20-333-4455</t>
        </is>
      </c>
      <c r="H6" s="4" t="inlineStr">
        <is>
          <t>2024.01.10.</t>
        </is>
      </c>
    </row>
    <row r="7">
      <c r="B7" s="6" t="inlineStr">
        <is>
          <t>EMP004</t>
        </is>
      </c>
      <c r="C7" s="7" t="inlineStr">
        <is>
          <t>Tóth Erzsébet</t>
        </is>
      </c>
      <c r="D7" s="7" t="inlineStr">
        <is>
          <t>Pénztáros</t>
        </is>
      </c>
      <c r="E7" s="8" t="n">
        <v>2600</v>
      </c>
      <c r="F7" s="6" t="n">
        <v>30</v>
      </c>
      <c r="G7" s="7" t="inlineStr">
        <is>
          <t>06-70-444-5566</t>
        </is>
      </c>
      <c r="H7" s="7" t="inlineStr">
        <is>
          <t>2024.02.20.</t>
        </is>
      </c>
    </row>
    <row r="8">
      <c r="B8" s="3" t="inlineStr">
        <is>
          <t>EMP005</t>
        </is>
      </c>
      <c r="C8" s="4" t="inlineStr">
        <is>
          <t>Horváth Zoltán</t>
        </is>
      </c>
      <c r="D8" s="4" t="inlineStr">
        <is>
          <t>Biztonsági őr</t>
        </is>
      </c>
      <c r="E8" s="5" t="n">
        <v>2900</v>
      </c>
      <c r="F8" s="3" t="n">
        <v>40</v>
      </c>
      <c r="G8" s="4" t="inlineStr">
        <is>
          <t>06-30-555-6677</t>
        </is>
      </c>
      <c r="H8" s="4" t="inlineStr">
        <is>
          <t>2023.09.05.</t>
        </is>
      </c>
    </row>
    <row r="9">
      <c r="B9" s="6" t="inlineStr">
        <is>
          <t>EMP006</t>
        </is>
      </c>
      <c r="C9" s="7" t="inlineStr">
        <is>
          <t>Kiss Mária</t>
        </is>
      </c>
      <c r="D9" s="7" t="inlineStr">
        <is>
          <t>Eladó</t>
        </is>
      </c>
      <c r="E9" s="8" t="n">
        <v>2600</v>
      </c>
      <c r="F9" s="6" t="n">
        <v>40</v>
      </c>
      <c r="G9" s="7" t="inlineStr">
        <is>
          <t>06-20-666-7788</t>
        </is>
      </c>
      <c r="H9" s="7" t="inlineStr">
        <is>
          <t>2025.04.11.</t>
        </is>
      </c>
    </row>
    <row r="10">
      <c r="B10" s="3" t="inlineStr">
        <is>
          <t>EMP007</t>
        </is>
      </c>
      <c r="C10" s="4" t="inlineStr">
        <is>
          <t>Varga László</t>
        </is>
      </c>
      <c r="D10" s="4" t="inlineStr">
        <is>
          <t>Raktáros</t>
        </is>
      </c>
      <c r="E10" s="5" t="n">
        <v>2700</v>
      </c>
      <c r="F10" s="3" t="n">
        <v>40</v>
      </c>
      <c r="G10" s="4" t="inlineStr">
        <is>
          <t>06-70-777-8899</t>
        </is>
      </c>
      <c r="H10" s="4" t="inlineStr">
        <is>
          <t>2024.07.22.</t>
        </is>
      </c>
    </row>
    <row r="11">
      <c r="B11" s="6" t="inlineStr">
        <is>
          <t>EMP008</t>
        </is>
      </c>
      <c r="C11" s="7" t="inlineStr">
        <is>
          <t>Molnár Judit</t>
        </is>
      </c>
      <c r="D11" s="7" t="inlineStr">
        <is>
          <t>Pénztáros</t>
        </is>
      </c>
      <c r="E11" s="8" t="n">
        <v>2600</v>
      </c>
      <c r="F11" s="6" t="n">
        <v>30</v>
      </c>
      <c r="G11" s="7" t="inlineStr">
        <is>
          <t>06-30-888-9900</t>
        </is>
      </c>
      <c r="H11" s="7" t="inlineStr">
        <is>
          <t>2025.01.15.</t>
        </is>
      </c>
    </row>
    <row r="12">
      <c r="B12" s="3" t="inlineStr">
        <is>
          <t>EMP009</t>
        </is>
      </c>
      <c r="C12" s="4" t="inlineStr">
        <is>
          <t>Németh Béla</t>
        </is>
      </c>
      <c r="D12" s="4" t="inlineStr">
        <is>
          <t>Eladó</t>
        </is>
      </c>
      <c r="E12" s="5" t="n">
        <v>2600</v>
      </c>
      <c r="F12" s="3" t="n">
        <v>20</v>
      </c>
      <c r="G12" s="4" t="inlineStr">
        <is>
          <t>06-20-999-0011</t>
        </is>
      </c>
      <c r="H12" s="4" t="inlineStr">
        <is>
          <t>2025.09.01.</t>
        </is>
      </c>
    </row>
    <row r="13">
      <c r="B13" s="6" t="inlineStr">
        <is>
          <t>EMP010</t>
        </is>
      </c>
      <c r="C13" s="7" t="inlineStr">
        <is>
          <t>Farkas Ildikó</t>
        </is>
      </c>
      <c r="D13" s="7" t="inlineStr">
        <is>
          <t>Műszakvezető</t>
        </is>
      </c>
      <c r="E13" s="8" t="n">
        <v>3200</v>
      </c>
      <c r="F13" s="6" t="n">
        <v>40</v>
      </c>
      <c r="G13" s="7" t="inlineStr">
        <is>
          <t>06-70-101-2020</t>
        </is>
      </c>
      <c r="H13" s="7" t="inlineStr">
        <is>
          <t>2023.11.30.</t>
        </is>
      </c>
    </row>
  </sheetData>
  <mergeCells count="1">
    <mergeCell ref="B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xSplit="3" ySplit="4" topLeftCell="D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11" customWidth="1" min="2" max="2"/>
    <col width="17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2" customWidth="1" min="11" max="11"/>
    <col width="12" customWidth="1" min="12" max="12"/>
    <col width="13" customWidth="1" min="13" max="13"/>
    <col width="11" customWidth="1" min="14" max="14"/>
    <col width="11" customWidth="1" min="15" max="15"/>
    <col width="13" customWidth="1" min="16" max="16"/>
    <col width="14" customWidth="1" min="17" max="17"/>
    <col width="16" customWidth="1" min="18" max="18"/>
  </cols>
  <sheetData>
    <row r="1"/>
    <row r="2">
      <c r="B2" s="1" t="inlineStr">
        <is>
          <t>Heti műszakbeosztás – 2026.07.13. – 2026.07.19.</t>
        </is>
      </c>
    </row>
    <row r="3">
      <c r="B3" s="2" t="inlineStr">
        <is>
          <t>Azonosító</t>
        </is>
      </c>
      <c r="C3" s="2" t="inlineStr">
        <is>
          <t>Név</t>
        </is>
      </c>
      <c r="D3" s="2" t="inlineStr">
        <is>
          <t>2026.07.13. H</t>
        </is>
      </c>
      <c r="E3" s="2" t="inlineStr">
        <is>
          <t>2026.07.14. K</t>
        </is>
      </c>
      <c r="F3" s="2" t="inlineStr">
        <is>
          <t>2026.07.15. Sze</t>
        </is>
      </c>
      <c r="G3" s="2" t="inlineStr">
        <is>
          <t>2026.07.16. Cs</t>
        </is>
      </c>
      <c r="H3" s="2" t="inlineStr">
        <is>
          <t>2026.07.17. P</t>
        </is>
      </c>
      <c r="I3" s="2" t="inlineStr">
        <is>
          <t>2026.07.18. Szo</t>
        </is>
      </c>
      <c r="J3" s="2" t="inlineStr">
        <is>
          <t>2026.07.19. V</t>
        </is>
      </c>
      <c r="K3" s="2" t="inlineStr">
        <is>
          <t>Ledolgozott műszakok</t>
        </is>
      </c>
      <c r="L3" s="2" t="inlineStr">
        <is>
          <t>Ledolgozott órák</t>
        </is>
      </c>
      <c r="M3" s="2" t="inlineStr">
        <is>
          <t>Szerződött heti óra</t>
        </is>
      </c>
      <c r="N3" s="2" t="inlineStr">
        <is>
          <t>Túlóra (óra)</t>
        </is>
      </c>
      <c r="O3" s="2" t="inlineStr">
        <is>
          <t>Óradíj (Ft)</t>
        </is>
      </c>
      <c r="P3" s="2" t="inlineStr">
        <is>
          <t>Alapbér (Ft)</t>
        </is>
      </c>
      <c r="Q3" s="2" t="inlineStr">
        <is>
          <t>Túlórapótlék (Ft)</t>
        </is>
      </c>
      <c r="R3" s="2" t="inlineStr">
        <is>
          <t>Bérköltség összesen (Ft)</t>
        </is>
      </c>
    </row>
    <row r="4" ht="4" customHeight="1">
      <c r="B4" s="28" t="n"/>
      <c r="C4" s="28" t="n"/>
      <c r="D4" s="9" t="n"/>
      <c r="E4" s="9" t="n"/>
      <c r="F4" s="9" t="n"/>
      <c r="G4" s="9" t="n"/>
      <c r="H4" s="9" t="n"/>
      <c r="I4" s="9" t="n"/>
      <c r="J4" s="9" t="n"/>
      <c r="K4" s="28" t="n"/>
      <c r="L4" s="28" t="n"/>
      <c r="M4" s="28" t="n"/>
      <c r="N4" s="28" t="n"/>
      <c r="O4" s="28" t="n"/>
      <c r="P4" s="28" t="n"/>
      <c r="Q4" s="28" t="n"/>
      <c r="R4" s="28" t="n"/>
    </row>
    <row r="5">
      <c r="B5" s="3" t="inlineStr">
        <is>
          <t>EMP001</t>
        </is>
      </c>
      <c r="C5" s="4">
        <f>IFERROR(VLOOKUP(B5,Dolgozók!$B$4:$H$13,2,FALSE),"")</f>
        <v/>
      </c>
      <c r="D5" s="10" t="inlineStr">
        <is>
          <t>D</t>
        </is>
      </c>
      <c r="E5" s="10" t="inlineStr">
        <is>
          <t>D</t>
        </is>
      </c>
      <c r="F5" s="10" t="inlineStr">
        <is>
          <t>D</t>
        </is>
      </c>
      <c r="G5" s="10" t="inlineStr">
        <is>
          <t>D</t>
        </is>
      </c>
      <c r="H5" s="10" t="inlineStr">
        <is>
          <t>D</t>
        </is>
      </c>
      <c r="I5" s="10" t="inlineStr">
        <is>
          <t>SZ</t>
        </is>
      </c>
      <c r="J5" s="10" t="inlineStr">
        <is>
          <t>SZ</t>
        </is>
      </c>
      <c r="K5" s="3">
        <f>COUNTIF(D5:J5,"D")+COUNTIF(D5:J5,"D2")+COUNTIF(D5:J5,"É")</f>
        <v/>
      </c>
      <c r="L5" s="3">
        <f>K5*8</f>
        <v/>
      </c>
      <c r="M5" s="3">
        <f>IFERROR(VLOOKUP(B5,Dolgozók!$B$4:$H$13,5,FALSE),0)</f>
        <v/>
      </c>
      <c r="N5" s="3">
        <f>IF(L5&gt;M5,L5-M5,0)</f>
        <v/>
      </c>
      <c r="O5" s="5">
        <f>IFERROR(VLOOKUP(B5,Dolgozók!$B$4:$H$13,4,FALSE),0)</f>
        <v/>
      </c>
      <c r="P5" s="5">
        <f>MIN(L5,M5)*O5</f>
        <v/>
      </c>
      <c r="Q5" s="5">
        <f>N5*O5*1.5</f>
        <v/>
      </c>
      <c r="R5" s="5">
        <f>P5+Q5</f>
        <v/>
      </c>
    </row>
    <row r="6">
      <c r="B6" s="6" t="inlineStr">
        <is>
          <t>EMP002</t>
        </is>
      </c>
      <c r="C6" s="7">
        <f>IFERROR(VLOOKUP(B6,Dolgozók!$B$4:$H$13,2,FALSE),"")</f>
        <v/>
      </c>
      <c r="D6" s="10" t="inlineStr">
        <is>
          <t>D2</t>
        </is>
      </c>
      <c r="E6" s="10" t="inlineStr">
        <is>
          <t>D2</t>
        </is>
      </c>
      <c r="F6" s="10" t="inlineStr">
        <is>
          <t>É</t>
        </is>
      </c>
      <c r="G6" s="10" t="inlineStr">
        <is>
          <t>É</t>
        </is>
      </c>
      <c r="H6" s="10" t="inlineStr">
        <is>
          <t>SZ</t>
        </is>
      </c>
      <c r="I6" s="10" t="inlineStr">
        <is>
          <t>SZA</t>
        </is>
      </c>
      <c r="J6" s="10" t="inlineStr">
        <is>
          <t>SZA</t>
        </is>
      </c>
      <c r="K6" s="6">
        <f>COUNTIF(D6:J6,"D")+COUNTIF(D6:J6,"D2")+COUNTIF(D6:J6,"É")</f>
        <v/>
      </c>
      <c r="L6" s="6">
        <f>K6*8</f>
        <v/>
      </c>
      <c r="M6" s="6">
        <f>IFERROR(VLOOKUP(B6,Dolgozók!$B$4:$H$13,5,FALSE),0)</f>
        <v/>
      </c>
      <c r="N6" s="6">
        <f>IF(L6&gt;M6,L6-M6,0)</f>
        <v/>
      </c>
      <c r="O6" s="8">
        <f>IFERROR(VLOOKUP(B6,Dolgozók!$B$4:$H$13,4,FALSE),0)</f>
        <v/>
      </c>
      <c r="P6" s="8">
        <f>MIN(L6,M6)*O6</f>
        <v/>
      </c>
      <c r="Q6" s="8">
        <f>N6*O6*1.5</f>
        <v/>
      </c>
      <c r="R6" s="8">
        <f>P6+Q6</f>
        <v/>
      </c>
    </row>
    <row r="7">
      <c r="B7" s="3" t="inlineStr">
        <is>
          <t>EMP003</t>
        </is>
      </c>
      <c r="C7" s="4">
        <f>IFERROR(VLOOKUP(B7,Dolgozók!$B$4:$H$13,2,FALSE),"")</f>
        <v/>
      </c>
      <c r="D7" s="10" t="inlineStr">
        <is>
          <t>É</t>
        </is>
      </c>
      <c r="E7" s="10" t="inlineStr">
        <is>
          <t>É</t>
        </is>
      </c>
      <c r="F7" s="10" t="inlineStr">
        <is>
          <t>É</t>
        </is>
      </c>
      <c r="G7" s="10" t="inlineStr">
        <is>
          <t>SZ</t>
        </is>
      </c>
      <c r="H7" s="10" t="inlineStr">
        <is>
          <t>SZ</t>
        </is>
      </c>
      <c r="I7" s="10" t="inlineStr">
        <is>
          <t>D</t>
        </is>
      </c>
      <c r="J7" s="10" t="inlineStr">
        <is>
          <t>D</t>
        </is>
      </c>
      <c r="K7" s="3">
        <f>COUNTIF(D7:J7,"D")+COUNTIF(D7:J7,"D2")+COUNTIF(D7:J7,"É")</f>
        <v/>
      </c>
      <c r="L7" s="3">
        <f>K7*8</f>
        <v/>
      </c>
      <c r="M7" s="3">
        <f>IFERROR(VLOOKUP(B7,Dolgozók!$B$4:$H$13,5,FALSE),0)</f>
        <v/>
      </c>
      <c r="N7" s="3">
        <f>IF(L7&gt;M7,L7-M7,0)</f>
        <v/>
      </c>
      <c r="O7" s="5">
        <f>IFERROR(VLOOKUP(B7,Dolgozók!$B$4:$H$13,4,FALSE),0)</f>
        <v/>
      </c>
      <c r="P7" s="5">
        <f>MIN(L7,M7)*O7</f>
        <v/>
      </c>
      <c r="Q7" s="5">
        <f>N7*O7*1.5</f>
        <v/>
      </c>
      <c r="R7" s="5">
        <f>P7+Q7</f>
        <v/>
      </c>
    </row>
    <row r="8">
      <c r="B8" s="6" t="inlineStr">
        <is>
          <t>EMP004</t>
        </is>
      </c>
      <c r="C8" s="7">
        <f>IFERROR(VLOOKUP(B8,Dolgozók!$B$4:$H$13,2,FALSE),"")</f>
        <v/>
      </c>
      <c r="D8" s="10" t="inlineStr">
        <is>
          <t>D</t>
        </is>
      </c>
      <c r="E8" s="10" t="inlineStr">
        <is>
          <t>SZA</t>
        </is>
      </c>
      <c r="F8" s="10" t="inlineStr">
        <is>
          <t>SZA</t>
        </is>
      </c>
      <c r="G8" s="10" t="inlineStr">
        <is>
          <t>SZA</t>
        </is>
      </c>
      <c r="H8" s="10" t="inlineStr">
        <is>
          <t>SZA</t>
        </is>
      </c>
      <c r="I8" s="10" t="inlineStr">
        <is>
          <t>SZA</t>
        </is>
      </c>
      <c r="J8" s="10" t="inlineStr">
        <is>
          <t>SZA</t>
        </is>
      </c>
      <c r="K8" s="6">
        <f>COUNTIF(D8:J8,"D")+COUNTIF(D8:J8,"D2")+COUNTIF(D8:J8,"É")</f>
        <v/>
      </c>
      <c r="L8" s="6">
        <f>K8*8</f>
        <v/>
      </c>
      <c r="M8" s="6">
        <f>IFERROR(VLOOKUP(B8,Dolgozók!$B$4:$H$13,5,FALSE),0)</f>
        <v/>
      </c>
      <c r="N8" s="6">
        <f>IF(L8&gt;M8,L8-M8,0)</f>
        <v/>
      </c>
      <c r="O8" s="8">
        <f>IFERROR(VLOOKUP(B8,Dolgozók!$B$4:$H$13,4,FALSE),0)</f>
        <v/>
      </c>
      <c r="P8" s="8">
        <f>MIN(L8,M8)*O8</f>
        <v/>
      </c>
      <c r="Q8" s="8">
        <f>N8*O8*1.5</f>
        <v/>
      </c>
      <c r="R8" s="8">
        <f>P8+Q8</f>
        <v/>
      </c>
    </row>
    <row r="9">
      <c r="B9" s="3" t="inlineStr">
        <is>
          <t>EMP005</t>
        </is>
      </c>
      <c r="C9" s="4">
        <f>IFERROR(VLOOKUP(B9,Dolgozók!$B$4:$H$13,2,FALSE),"")</f>
        <v/>
      </c>
      <c r="D9" s="10" t="inlineStr">
        <is>
          <t>SZ</t>
        </is>
      </c>
      <c r="E9" s="10" t="inlineStr">
        <is>
          <t>D</t>
        </is>
      </c>
      <c r="F9" s="10" t="inlineStr">
        <is>
          <t>D2</t>
        </is>
      </c>
      <c r="G9" s="10" t="inlineStr">
        <is>
          <t>É</t>
        </is>
      </c>
      <c r="H9" s="10" t="inlineStr">
        <is>
          <t>D</t>
        </is>
      </c>
      <c r="I9" s="10" t="inlineStr">
        <is>
          <t>D2</t>
        </is>
      </c>
      <c r="J9" s="10" t="inlineStr">
        <is>
          <t>SZ</t>
        </is>
      </c>
      <c r="K9" s="3">
        <f>COUNTIF(D9:J9,"D")+COUNTIF(D9:J9,"D2")+COUNTIF(D9:J9,"É")</f>
        <v/>
      </c>
      <c r="L9" s="3">
        <f>K9*8</f>
        <v/>
      </c>
      <c r="M9" s="3">
        <f>IFERROR(VLOOKUP(B9,Dolgozók!$B$4:$H$13,5,FALSE),0)</f>
        <v/>
      </c>
      <c r="N9" s="3">
        <f>IF(L9&gt;M9,L9-M9,0)</f>
        <v/>
      </c>
      <c r="O9" s="5">
        <f>IFERROR(VLOOKUP(B9,Dolgozók!$B$4:$H$13,4,FALSE),0)</f>
        <v/>
      </c>
      <c r="P9" s="5">
        <f>MIN(L9,M9)*O9</f>
        <v/>
      </c>
      <c r="Q9" s="5">
        <f>N9*O9*1.5</f>
        <v/>
      </c>
      <c r="R9" s="5">
        <f>P9+Q9</f>
        <v/>
      </c>
    </row>
    <row r="10">
      <c r="B10" s="6" t="inlineStr">
        <is>
          <t>EMP006</t>
        </is>
      </c>
      <c r="C10" s="7">
        <f>IFERROR(VLOOKUP(B10,Dolgozók!$B$4:$H$13,2,FALSE),"")</f>
        <v/>
      </c>
      <c r="D10" s="10" t="inlineStr">
        <is>
          <t>D2</t>
        </is>
      </c>
      <c r="E10" s="10" t="inlineStr">
        <is>
          <t>D2</t>
        </is>
      </c>
      <c r="F10" s="10" t="inlineStr">
        <is>
          <t>D2</t>
        </is>
      </c>
      <c r="G10" s="10" t="inlineStr">
        <is>
          <t>D2</t>
        </is>
      </c>
      <c r="H10" s="10" t="inlineStr">
        <is>
          <t>D2</t>
        </is>
      </c>
      <c r="I10" s="10" t="inlineStr">
        <is>
          <t>SZ</t>
        </is>
      </c>
      <c r="J10" s="10" t="inlineStr">
        <is>
          <t>SZ</t>
        </is>
      </c>
      <c r="K10" s="6">
        <f>COUNTIF(D10:J10,"D")+COUNTIF(D10:J10,"D2")+COUNTIF(D10:J10,"É")</f>
        <v/>
      </c>
      <c r="L10" s="6">
        <f>K10*8</f>
        <v/>
      </c>
      <c r="M10" s="6">
        <f>IFERROR(VLOOKUP(B10,Dolgozók!$B$4:$H$13,5,FALSE),0)</f>
        <v/>
      </c>
      <c r="N10" s="6">
        <f>IF(L10&gt;M10,L10-M10,0)</f>
        <v/>
      </c>
      <c r="O10" s="8">
        <f>IFERROR(VLOOKUP(B10,Dolgozók!$B$4:$H$13,4,FALSE),0)</f>
        <v/>
      </c>
      <c r="P10" s="8">
        <f>MIN(L10,M10)*O10</f>
        <v/>
      </c>
      <c r="Q10" s="8">
        <f>N10*O10*1.5</f>
        <v/>
      </c>
      <c r="R10" s="8">
        <f>P10+Q10</f>
        <v/>
      </c>
    </row>
    <row r="11">
      <c r="B11" s="3" t="inlineStr">
        <is>
          <t>EMP007</t>
        </is>
      </c>
      <c r="C11" s="4">
        <f>IFERROR(VLOOKUP(B11,Dolgozók!$B$4:$H$13,2,FALSE),"")</f>
        <v/>
      </c>
      <c r="D11" s="10" t="inlineStr">
        <is>
          <t>É</t>
        </is>
      </c>
      <c r="E11" s="10" t="inlineStr">
        <is>
          <t>SZ</t>
        </is>
      </c>
      <c r="F11" s="10" t="inlineStr">
        <is>
          <t>D</t>
        </is>
      </c>
      <c r="G11" s="10" t="inlineStr">
        <is>
          <t>D</t>
        </is>
      </c>
      <c r="H11" s="10" t="inlineStr">
        <is>
          <t>D2</t>
        </is>
      </c>
      <c r="I11" s="10" t="inlineStr">
        <is>
          <t>É</t>
        </is>
      </c>
      <c r="J11" s="10" t="inlineStr">
        <is>
          <t>SZ</t>
        </is>
      </c>
      <c r="K11" s="3">
        <f>COUNTIF(D11:J11,"D")+COUNTIF(D11:J11,"D2")+COUNTIF(D11:J11,"É")</f>
        <v/>
      </c>
      <c r="L11" s="3">
        <f>K11*8</f>
        <v/>
      </c>
      <c r="M11" s="3">
        <f>IFERROR(VLOOKUP(B11,Dolgozók!$B$4:$H$13,5,FALSE),0)</f>
        <v/>
      </c>
      <c r="N11" s="3">
        <f>IF(L11&gt;M11,L11-M11,0)</f>
        <v/>
      </c>
      <c r="O11" s="5">
        <f>IFERROR(VLOOKUP(B11,Dolgozók!$B$4:$H$13,4,FALSE),0)</f>
        <v/>
      </c>
      <c r="P11" s="5">
        <f>MIN(L11,M11)*O11</f>
        <v/>
      </c>
      <c r="Q11" s="5">
        <f>N11*O11*1.5</f>
        <v/>
      </c>
      <c r="R11" s="5">
        <f>P11+Q11</f>
        <v/>
      </c>
    </row>
    <row r="12">
      <c r="B12" s="6" t="inlineStr">
        <is>
          <t>EMP008</t>
        </is>
      </c>
      <c r="C12" s="7">
        <f>IFERROR(VLOOKUP(B12,Dolgozók!$B$4:$H$13,2,FALSE),"")</f>
        <v/>
      </c>
      <c r="D12" s="10" t="inlineStr">
        <is>
          <t>D</t>
        </is>
      </c>
      <c r="E12" s="10" t="inlineStr">
        <is>
          <t>D</t>
        </is>
      </c>
      <c r="F12" s="10" t="inlineStr">
        <is>
          <t>TP</t>
        </is>
      </c>
      <c r="G12" s="10" t="inlineStr">
        <is>
          <t>TP</t>
        </is>
      </c>
      <c r="H12" s="10" t="inlineStr">
        <is>
          <t>D</t>
        </is>
      </c>
      <c r="I12" s="10" t="inlineStr">
        <is>
          <t>D</t>
        </is>
      </c>
      <c r="J12" s="10" t="inlineStr">
        <is>
          <t>SZ</t>
        </is>
      </c>
      <c r="K12" s="6">
        <f>COUNTIF(D12:J12,"D")+COUNTIF(D12:J12,"D2")+COUNTIF(D12:J12,"É")</f>
        <v/>
      </c>
      <c r="L12" s="6">
        <f>K12*8</f>
        <v/>
      </c>
      <c r="M12" s="6">
        <f>IFERROR(VLOOKUP(B12,Dolgozók!$B$4:$H$13,5,FALSE),0)</f>
        <v/>
      </c>
      <c r="N12" s="6">
        <f>IF(L12&gt;M12,L12-M12,0)</f>
        <v/>
      </c>
      <c r="O12" s="8">
        <f>IFERROR(VLOOKUP(B12,Dolgozók!$B$4:$H$13,4,FALSE),0)</f>
        <v/>
      </c>
      <c r="P12" s="8">
        <f>MIN(L12,M12)*O12</f>
        <v/>
      </c>
      <c r="Q12" s="8">
        <f>N12*O12*1.5</f>
        <v/>
      </c>
      <c r="R12" s="8">
        <f>P12+Q12</f>
        <v/>
      </c>
    </row>
    <row r="13">
      <c r="B13" s="3" t="inlineStr">
        <is>
          <t>EMP009</t>
        </is>
      </c>
      <c r="C13" s="4">
        <f>IFERROR(VLOOKUP(B13,Dolgozók!$B$4:$H$13,2,FALSE),"")</f>
        <v/>
      </c>
      <c r="D13" s="10" t="inlineStr">
        <is>
          <t>SZ</t>
        </is>
      </c>
      <c r="E13" s="10" t="inlineStr">
        <is>
          <t>SZ</t>
        </is>
      </c>
      <c r="F13" s="10" t="inlineStr">
        <is>
          <t>D</t>
        </is>
      </c>
      <c r="G13" s="10" t="inlineStr">
        <is>
          <t>D2</t>
        </is>
      </c>
      <c r="H13" s="10" t="inlineStr">
        <is>
          <t>É</t>
        </is>
      </c>
      <c r="I13" s="10" t="inlineStr">
        <is>
          <t>D</t>
        </is>
      </c>
      <c r="J13" s="10" t="inlineStr">
        <is>
          <t>D2</t>
        </is>
      </c>
      <c r="K13" s="3">
        <f>COUNTIF(D13:J13,"D")+COUNTIF(D13:J13,"D2")+COUNTIF(D13:J13,"É")</f>
        <v/>
      </c>
      <c r="L13" s="3">
        <f>K13*8</f>
        <v/>
      </c>
      <c r="M13" s="3">
        <f>IFERROR(VLOOKUP(B13,Dolgozók!$B$4:$H$13,5,FALSE),0)</f>
        <v/>
      </c>
      <c r="N13" s="3">
        <f>IF(L13&gt;M13,L13-M13,0)</f>
        <v/>
      </c>
      <c r="O13" s="5">
        <f>IFERROR(VLOOKUP(B13,Dolgozók!$B$4:$H$13,4,FALSE),0)</f>
        <v/>
      </c>
      <c r="P13" s="5">
        <f>MIN(L13,M13)*O13</f>
        <v/>
      </c>
      <c r="Q13" s="5">
        <f>N13*O13*1.5</f>
        <v/>
      </c>
      <c r="R13" s="5">
        <f>P13+Q13</f>
        <v/>
      </c>
    </row>
    <row r="14">
      <c r="B14" s="6" t="inlineStr">
        <is>
          <t>EMP010</t>
        </is>
      </c>
      <c r="C14" s="7">
        <f>IFERROR(VLOOKUP(B14,Dolgozók!$B$4:$H$13,2,FALSE),"")</f>
        <v/>
      </c>
      <c r="D14" s="10" t="inlineStr">
        <is>
          <t>D2</t>
        </is>
      </c>
      <c r="E14" s="10" t="inlineStr">
        <is>
          <t>É</t>
        </is>
      </c>
      <c r="F14" s="10" t="inlineStr">
        <is>
          <t>SZ</t>
        </is>
      </c>
      <c r="G14" s="10" t="inlineStr">
        <is>
          <t>D</t>
        </is>
      </c>
      <c r="H14" s="10" t="inlineStr">
        <is>
          <t>D</t>
        </is>
      </c>
      <c r="I14" s="10" t="inlineStr">
        <is>
          <t>D2</t>
        </is>
      </c>
      <c r="J14" s="10" t="inlineStr">
        <is>
          <t>É</t>
        </is>
      </c>
      <c r="K14" s="6">
        <f>COUNTIF(D14:J14,"D")+COUNTIF(D14:J14,"D2")+COUNTIF(D14:J14,"É")</f>
        <v/>
      </c>
      <c r="L14" s="6">
        <f>K14*8</f>
        <v/>
      </c>
      <c r="M14" s="6">
        <f>IFERROR(VLOOKUP(B14,Dolgozók!$B$4:$H$13,5,FALSE),0)</f>
        <v/>
      </c>
      <c r="N14" s="6">
        <f>IF(L14&gt;M14,L14-M14,0)</f>
        <v/>
      </c>
      <c r="O14" s="8">
        <f>IFERROR(VLOOKUP(B14,Dolgozók!$B$4:$H$13,4,FALSE),0)</f>
        <v/>
      </c>
      <c r="P14" s="8">
        <f>MIN(L14,M14)*O14</f>
        <v/>
      </c>
      <c r="Q14" s="8">
        <f>N14*O14*1.5</f>
        <v/>
      </c>
      <c r="R14" s="8">
        <f>P14+Q14</f>
        <v/>
      </c>
    </row>
    <row r="15">
      <c r="B15" s="11" t="n"/>
      <c r="C15" s="12" t="inlineStr">
        <is>
          <t>Összesen</t>
        </is>
      </c>
      <c r="D15" s="11" t="n"/>
      <c r="E15" s="11" t="n"/>
      <c r="F15" s="11" t="n"/>
      <c r="G15" s="11" t="n"/>
      <c r="H15" s="11" t="n"/>
      <c r="I15" s="11" t="n"/>
      <c r="J15" s="11" t="n"/>
      <c r="K15" s="13">
        <f>SUM(K5:K14)</f>
        <v/>
      </c>
      <c r="L15" s="13">
        <f>SUM(L5:L14)</f>
        <v/>
      </c>
      <c r="M15" s="11" t="n"/>
      <c r="N15" s="13">
        <f>SUM(N5:N14)</f>
        <v/>
      </c>
      <c r="O15" s="11" t="n"/>
      <c r="P15" s="14">
        <f>SUM(P5:P14)</f>
        <v/>
      </c>
      <c r="Q15" s="14">
        <f>SUM(Q5:Q14)</f>
        <v/>
      </c>
      <c r="R15" s="14">
        <f>SUM(R5:R14)</f>
        <v/>
      </c>
    </row>
  </sheetData>
  <mergeCells count="11">
    <mergeCell ref="B2:R2"/>
    <mergeCell ref="B3:B4"/>
    <mergeCell ref="C3:C4"/>
    <mergeCell ref="K3:K4"/>
    <mergeCell ref="L3:L4"/>
    <mergeCell ref="M3:M4"/>
    <mergeCell ref="N3:N4"/>
    <mergeCell ref="O3:O4"/>
    <mergeCell ref="P3:P4"/>
    <mergeCell ref="Q3:Q4"/>
    <mergeCell ref="R3:R4"/>
  </mergeCells>
  <conditionalFormatting sqref="D5:J14">
    <cfRule type="expression" priority="1" dxfId="0" stopIfTrue="1">
      <formula>D5="É"</formula>
    </cfRule>
    <cfRule type="expression" priority="2" dxfId="1" stopIfTrue="1">
      <formula>D5="SZA"</formula>
    </cfRule>
    <cfRule type="expression" priority="3" dxfId="2" stopIfTrue="1">
      <formula>D5="TP"</formula>
    </cfRule>
    <cfRule type="expression" priority="4" dxfId="3" stopIfTrue="1">
      <formula>D5="SZ"</formula>
    </cfRule>
  </conditionalFormatting>
  <conditionalFormatting sqref="N5:N14">
    <cfRule type="expression" priority="5" dxfId="2">
      <formula>N5&gt;0</formula>
    </cfRule>
  </conditionalFormatting>
  <dataValidations count="1">
    <dataValidation sqref="D5:J14" showErrorMessage="1" showInputMessage="1" allowBlank="1" type="list">
      <formula1>"D,D2,É,SZ,SZA,TP"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8" customWidth="1" min="3" max="3"/>
    <col width="18" customWidth="1" min="4" max="4"/>
    <col width="3" customWidth="1" min="5" max="5"/>
    <col width="16" customWidth="1" min="6" max="6"/>
    <col width="13" customWidth="1" min="7" max="7"/>
  </cols>
  <sheetData>
    <row r="1"/>
    <row r="2">
      <c r="B2" s="1" t="inlineStr">
        <is>
          <t>Vezetői összesítő – heti bérköltség és műszakstatisztika</t>
        </is>
      </c>
    </row>
    <row r="3"/>
    <row r="4">
      <c r="B4" s="15" t="inlineStr">
        <is>
          <t>Összes ledolgozott óra:</t>
        </is>
      </c>
      <c r="C4" s="16">
        <f>Műszakbeosztás!L15</f>
        <v/>
      </c>
    </row>
    <row r="5">
      <c r="B5" s="15" t="inlineStr">
        <is>
          <t>Összes túlóra (óra):</t>
        </is>
      </c>
      <c r="C5" s="16">
        <f>Műszakbeosztás!N15</f>
        <v/>
      </c>
    </row>
    <row r="6">
      <c r="B6" s="15" t="inlineStr">
        <is>
          <t>Összes bérköltség (Ft):</t>
        </is>
      </c>
      <c r="C6" s="17">
        <f>Műszakbeosztás!R15</f>
        <v/>
      </c>
    </row>
    <row r="7">
      <c r="B7" s="15" t="inlineStr">
        <is>
          <t>Átlag óradíj (Ft):</t>
        </is>
      </c>
      <c r="C7" s="17">
        <f>IFERROR(AVERAGE(Dolgozók!E4:E13),0)</f>
        <v/>
      </c>
    </row>
    <row r="8">
      <c r="B8" s="15" t="inlineStr">
        <is>
          <t>Dolgozók száma:</t>
        </is>
      </c>
      <c r="C8" s="18">
        <f>COUNTA(Dolgozók!B4:B13)</f>
        <v/>
      </c>
    </row>
    <row r="9"/>
    <row r="10">
      <c r="B10" s="19" t="inlineStr">
        <is>
          <t>Ledolgozott órák dolgozónként</t>
        </is>
      </c>
      <c r="F10" s="19" t="inlineStr">
        <is>
          <t>Műszaktípus megoszlása</t>
        </is>
      </c>
    </row>
    <row r="11">
      <c r="B11" s="2" t="inlineStr">
        <is>
          <t>Név</t>
        </is>
      </c>
      <c r="C11" s="2" t="inlineStr">
        <is>
          <t>Ledolgozott órák</t>
        </is>
      </c>
      <c r="D11" s="2" t="inlineStr">
        <is>
          <t>Bérköltség (Ft)</t>
        </is>
      </c>
      <c r="F11" s="9" t="inlineStr">
        <is>
          <t>Műszak</t>
        </is>
      </c>
      <c r="G11" s="9" t="inlineStr">
        <is>
          <t>Darabszám</t>
        </is>
      </c>
    </row>
    <row r="12">
      <c r="B12" s="3">
        <f>Műszakbeosztás!C5</f>
        <v/>
      </c>
      <c r="C12" s="3">
        <f>Műszakbeosztás!L5</f>
        <v/>
      </c>
      <c r="D12" s="5">
        <f>Műszakbeosztás!R5</f>
        <v/>
      </c>
      <c r="F12" s="20" t="inlineStr">
        <is>
          <t>Délelőttes</t>
        </is>
      </c>
      <c r="G12" s="3">
        <f>COUNTIF(Műszakbeosztás!D5:J14,"D")</f>
        <v/>
      </c>
    </row>
    <row r="13">
      <c r="B13" s="6">
        <f>Műszakbeosztás!C6</f>
        <v/>
      </c>
      <c r="C13" s="6">
        <f>Műszakbeosztás!L6</f>
        <v/>
      </c>
      <c r="D13" s="8">
        <f>Műszakbeosztás!R6</f>
        <v/>
      </c>
      <c r="F13" s="21" t="inlineStr">
        <is>
          <t>Délutános</t>
        </is>
      </c>
      <c r="G13" s="6">
        <f>COUNTIF(Műszakbeosztás!D5:J14,"D2")</f>
        <v/>
      </c>
    </row>
    <row r="14">
      <c r="B14" s="3">
        <f>Műszakbeosztás!C7</f>
        <v/>
      </c>
      <c r="C14" s="3">
        <f>Műszakbeosztás!L7</f>
        <v/>
      </c>
      <c r="D14" s="5">
        <f>Műszakbeosztás!R7</f>
        <v/>
      </c>
      <c r="F14" s="20" t="inlineStr">
        <is>
          <t>Éjszakás</t>
        </is>
      </c>
      <c r="G14" s="3">
        <f>COUNTIF(Műszakbeosztás!D5:J14,"É")</f>
        <v/>
      </c>
    </row>
    <row r="15">
      <c r="B15" s="6">
        <f>Műszakbeosztás!C8</f>
        <v/>
      </c>
      <c r="C15" s="6">
        <f>Műszakbeosztás!L8</f>
        <v/>
      </c>
      <c r="D15" s="8">
        <f>Műszakbeosztás!R8</f>
        <v/>
      </c>
      <c r="F15" s="21" t="inlineStr">
        <is>
          <t>Szabadnap</t>
        </is>
      </c>
      <c r="G15" s="6">
        <f>COUNTIF(Műszakbeosztás!D5:J14,"SZ")</f>
        <v/>
      </c>
    </row>
    <row r="16">
      <c r="B16" s="3">
        <f>Műszakbeosztás!C9</f>
        <v/>
      </c>
      <c r="C16" s="3">
        <f>Műszakbeosztás!L9</f>
        <v/>
      </c>
      <c r="D16" s="5">
        <f>Műszakbeosztás!R9</f>
        <v/>
      </c>
      <c r="F16" s="20" t="inlineStr">
        <is>
          <t>Szabadság</t>
        </is>
      </c>
      <c r="G16" s="3">
        <f>COUNTIF(Műszakbeosztás!D5:J14,"SZA")</f>
        <v/>
      </c>
    </row>
    <row r="17">
      <c r="B17" s="6">
        <f>Műszakbeosztás!C10</f>
        <v/>
      </c>
      <c r="C17" s="6">
        <f>Műszakbeosztás!L10</f>
        <v/>
      </c>
      <c r="D17" s="8">
        <f>Műszakbeosztás!R10</f>
        <v/>
      </c>
      <c r="F17" s="21" t="inlineStr">
        <is>
          <t>Táppénz</t>
        </is>
      </c>
      <c r="G17" s="6">
        <f>COUNTIF(Műszakbeosztás!D5:J14,"TP")</f>
        <v/>
      </c>
    </row>
    <row r="18">
      <c r="B18" s="3">
        <f>Műszakbeosztás!C11</f>
        <v/>
      </c>
      <c r="C18" s="3">
        <f>Műszakbeosztás!L11</f>
        <v/>
      </c>
      <c r="D18" s="5">
        <f>Műszakbeosztás!R11</f>
        <v/>
      </c>
    </row>
    <row r="19">
      <c r="B19" s="6">
        <f>Műszakbeosztás!C12</f>
        <v/>
      </c>
      <c r="C19" s="6">
        <f>Műszakbeosztás!L12</f>
        <v/>
      </c>
      <c r="D19" s="8">
        <f>Műszakbeosztás!R12</f>
        <v/>
      </c>
    </row>
    <row r="20">
      <c r="B20" s="3">
        <f>Műszakbeosztás!C13</f>
        <v/>
      </c>
      <c r="C20" s="3">
        <f>Műszakbeosztás!L13</f>
        <v/>
      </c>
      <c r="D20" s="5">
        <f>Műszakbeosztás!R13</f>
        <v/>
      </c>
    </row>
    <row r="21">
      <c r="B21" s="6">
        <f>Műszakbeosztás!C14</f>
        <v/>
      </c>
      <c r="C21" s="6">
        <f>Műszakbeosztás!L14</f>
        <v/>
      </c>
      <c r="D21" s="8">
        <f>Műszakbeosztás!R14</f>
        <v/>
      </c>
    </row>
  </sheetData>
  <mergeCells count="3">
    <mergeCell ref="B2:F2"/>
    <mergeCell ref="B10:D10"/>
    <mergeCell ref="F10:G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20" customWidth="1" min="3" max="3"/>
    <col width="20" customWidth="1" min="4" max="4"/>
    <col width="20" customWidth="1" min="5" max="5"/>
  </cols>
  <sheetData>
    <row r="1"/>
    <row r="2">
      <c r="B2" s="1" t="inlineStr">
        <is>
          <t>Útmutató a műszakbeosztás sablon használatához</t>
        </is>
      </c>
    </row>
    <row r="3"/>
    <row r="4">
      <c r="B4" s="9" t="inlineStr">
        <is>
          <t>Munkalap / téma</t>
        </is>
      </c>
      <c r="C4" s="9" t="inlineStr">
        <is>
          <t>Leírás</t>
        </is>
      </c>
      <c r="D4" s="22" t="n"/>
      <c r="E4" s="23" t="n"/>
    </row>
    <row r="5" ht="42" customHeight="1">
      <c r="B5" s="24" t="inlineStr">
        <is>
          <t>Dolgozók munkalap</t>
        </is>
      </c>
      <c r="C5" s="25" t="inlineStr">
        <is>
          <t>A dolgozók törzsadatait tartalmazza: azonosító, név, beosztás, óradíj, szerződött heti óraszám, elérhetőség. Új dolgozó felvételekor itt kell rögzíteni az adatokat, a Műszakbeosztás lap automatikusan behúzza a nevet és az óradíjat.</t>
        </is>
      </c>
      <c r="D5" s="22" t="n"/>
      <c r="E5" s="23" t="n"/>
    </row>
    <row r="6" ht="42" customHeight="1">
      <c r="B6" s="26" t="inlineStr">
        <is>
          <t>Műszakbeosztás munkalap</t>
        </is>
      </c>
      <c r="C6" s="27" t="inlineStr">
        <is>
          <t>A heti beosztás rögzítésére szolgál. A D–J oszlopokba (napok) a legördülő listából kell kiválasztani a műszakkódot minden dolgozóhoz.</t>
        </is>
      </c>
      <c r="D6" s="22" t="n"/>
      <c r="E6" s="23" t="n"/>
    </row>
    <row r="7" ht="42" customHeight="1">
      <c r="B7" s="24" t="inlineStr">
        <is>
          <t>Műszakkódok</t>
        </is>
      </c>
      <c r="C7" s="25" t="inlineStr">
        <is>
          <t>D = Délelőttes (6-14), D2 = Délutános (14-22), É = Éjszakás (22-6), SZ = Szabadnap, SZA = Szabadság, TP = Táppénz.</t>
        </is>
      </c>
      <c r="D7" s="22" t="n"/>
      <c r="E7" s="23" t="n"/>
    </row>
    <row r="8" ht="42" customHeight="1">
      <c r="B8" s="26" t="inlineStr">
        <is>
          <t>Automatikus számítások</t>
        </is>
      </c>
      <c r="C8" s="27" t="inlineStr">
        <is>
          <t>A rendszer automatikusan kiszámolja a ledolgozott műszakok és órák számát, a szerződött órákhoz képesti túlórát, valamint az alapbért és a túlórapótlékot (150%-os szorzóval).</t>
        </is>
      </c>
      <c r="D8" s="22" t="n"/>
      <c r="E8" s="23" t="n"/>
    </row>
    <row r="9" ht="42" customHeight="1">
      <c r="B9" s="24" t="inlineStr">
        <is>
          <t>Színjelölések</t>
        </is>
      </c>
      <c r="C9" s="25" t="inlineStr">
        <is>
          <t>Az éjszakás műszak sötétzöld, a szabadság sárga, a táppénz piros, a szabadnap világoszöld háttérrel jelenik meg a beosztásban. A túlórás sorok piros betűvel kiemelve.</t>
        </is>
      </c>
      <c r="D9" s="22" t="n"/>
      <c r="E9" s="23" t="n"/>
    </row>
    <row r="10" ht="42" customHeight="1">
      <c r="B10" s="26" t="inlineStr">
        <is>
          <t>Összesítő munkalap</t>
        </is>
      </c>
      <c r="C10" s="27" t="inlineStr">
        <is>
          <t>Vezetői áttekintés: kulcsmutatók (összes óra, túlóra, bérköltség, átlag óradíj), dolgozónkénti óraszám oszlopdiagram, és a műszaktípusok megoszlása kördiagramon.</t>
        </is>
      </c>
      <c r="D10" s="22" t="n"/>
      <c r="E10" s="23" t="n"/>
    </row>
    <row r="11" ht="42" customHeight="1">
      <c r="B11" s="24" t="inlineStr">
        <is>
          <t>Frissítés</t>
        </is>
      </c>
      <c r="C11" s="25" t="inlineStr">
        <is>
          <t>A hét beosztásának módosításakor csak a D–J oszlopokban lévő kódokat kell átírni, minden egyéb cella (nevek, óraszámok, bérköltség) automatikusan frissül.</t>
        </is>
      </c>
      <c r="D11" s="22" t="n"/>
      <c r="E11" s="23" t="n"/>
    </row>
    <row r="12" ht="42" customHeight="1">
      <c r="B12" s="26" t="inlineStr">
        <is>
          <t>Bérszámfejtés</t>
        </is>
      </c>
      <c r="C12" s="27" t="inlineStr">
        <is>
          <t>A Bérköltség összesen (Ft) oszlop tartalmazza az alapbér és a túlórapótlék együttes összegét, ez szolgálhat a havi bérszámfejtés alapjául a NAV és a társaság belső elszámolásához.</t>
        </is>
      </c>
      <c r="D12" s="22" t="n"/>
      <c r="E12" s="23" t="n"/>
    </row>
  </sheetData>
  <mergeCells count="10">
    <mergeCell ref="B2:E2"/>
    <mergeCell ref="C4:E4"/>
    <mergeCell ref="C5:E5"/>
    <mergeCell ref="C6:E6"/>
    <mergeCell ref="C7:E7"/>
    <mergeCell ref="C8:E8"/>
    <mergeCell ref="C9:E9"/>
    <mergeCell ref="C10:E10"/>
    <mergeCell ref="C11:E11"/>
    <mergeCell ref="C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2026-07-14T08:09:47Z</dcterms:created>
  <dcterms:modified xmlns:dcterms="http://purl.org/dc/terms/" xmlns:xsi="http://www.w3.org/2001/XMLSchema-instance" xsi:type="dcterms:W3CDTF">2026-07-14T08:09:47Z</dcterms:modified>
</cp:coreProperties>
</file>