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unkaidő_nyilvántartás" sheetId="1" state="visible" r:id="rId1"/>
    <sheet xmlns:r="http://schemas.openxmlformats.org/officeDocument/2006/relationships" name="Összesítő" sheetId="2" state="visible" r:id="rId2"/>
    <sheet xmlns:r="http://schemas.openxmlformats.org/officeDocument/2006/relationships" name="Útmutató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8">
    <numFmt numFmtId="164" formatCode="YYYY.MM.DD."/>
    <numFmt numFmtId="165" formatCode="HH:MM"/>
    <numFmt numFmtId="166" formatCode="0.0 &quot;óra&quot;"/>
    <numFmt numFmtId="167" formatCode="0.00 &quot;óra&quot;"/>
    <numFmt numFmtId="168" formatCode="# ##0 &quot;Ft&quot;"/>
    <numFmt numFmtId="169" formatCode="0 &quot;nap&quot;"/>
    <numFmt numFmtId="170" formatCode="0.00&quot;%&quot;"/>
    <numFmt numFmtId="171" formatCode="0 &quot;db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1E293B"/>
      <sz val="12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165" fontId="3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center" vertical="center"/>
    </xf>
    <xf numFmtId="167" fontId="3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8" fontId="3" fillId="3" borderId="1" applyAlignment="1" pivotButton="0" quotePrefix="0" xfId="0">
      <alignment horizontal="right" vertical="center"/>
    </xf>
    <xf numFmtId="168" fontId="3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167" fontId="3" fillId="5" borderId="1" applyAlignment="1" pivotButton="0" quotePrefix="0" xfId="0">
      <alignment horizontal="center" vertical="center"/>
    </xf>
    <xf numFmtId="168" fontId="3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right" vertical="center"/>
    </xf>
    <xf numFmtId="167" fontId="5" fillId="6" borderId="1" applyAlignment="1" pivotButton="0" quotePrefix="0" xfId="0">
      <alignment horizontal="right" vertical="center"/>
    </xf>
    <xf numFmtId="168" fontId="5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center" vertical="center"/>
    </xf>
    <xf numFmtId="0" fontId="0" fillId="0" borderId="1" pivotButton="0" quotePrefix="0" xfId="0"/>
    <xf numFmtId="0" fontId="2" fillId="2" borderId="1" applyAlignment="1" pivotButton="0" quotePrefix="0" xfId="0">
      <alignment horizontal="center" vertical="center"/>
    </xf>
    <xf numFmtId="167" fontId="7" fillId="3" borderId="1" applyAlignment="1" pivotButton="0" quotePrefix="0" xfId="0">
      <alignment horizontal="center" vertical="center"/>
    </xf>
    <xf numFmtId="168" fontId="7" fillId="3" borderId="1" applyAlignment="1" pivotButton="0" quotePrefix="0" xfId="0">
      <alignment horizontal="center" vertical="center"/>
    </xf>
    <xf numFmtId="169" fontId="7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167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7" fontId="3" fillId="4" borderId="1" applyAlignment="1" pivotButton="0" quotePrefix="0" xfId="0">
      <alignment horizontal="right" vertical="center"/>
    </xf>
    <xf numFmtId="169" fontId="3" fillId="4" borderId="1" applyAlignment="1" pivotButton="0" quotePrefix="0" xfId="0">
      <alignment horizontal="right" vertical="center"/>
    </xf>
    <xf numFmtId="170" fontId="3" fillId="4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167" fontId="3" fillId="5" borderId="1" applyAlignment="1" pivotButton="0" quotePrefix="0" xfId="0">
      <alignment horizontal="right" vertical="center"/>
    </xf>
    <xf numFmtId="169" fontId="3" fillId="5" borderId="1" applyAlignment="1" pivotButton="0" quotePrefix="0" xfId="0">
      <alignment horizontal="right" vertical="center"/>
    </xf>
    <xf numFmtId="170" fontId="3" fillId="5" borderId="1" applyAlignment="1" pivotButton="0" quotePrefix="0" xfId="0">
      <alignment horizontal="right" vertical="center"/>
    </xf>
    <xf numFmtId="169" fontId="5" fillId="6" borderId="1" applyAlignment="1" pivotButton="0" quotePrefix="0" xfId="0">
      <alignment horizontal="right" vertical="center"/>
    </xf>
    <xf numFmtId="170" fontId="5" fillId="6" borderId="1" applyAlignment="1" pivotButton="0" quotePrefix="0" xfId="0">
      <alignment horizontal="right" vertical="center"/>
    </xf>
    <xf numFmtId="171" fontId="3" fillId="3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3" fillId="5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4" pivotButton="0" quotePrefix="0" xfId="0"/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Ledolgozott órák dolgozónként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'Összesítő'!B5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'Összesítő'!$A$6:$A$15</f>
            </numRef>
          </cat>
          <val>
            <numRef>
              <f>'Összesítő'!$B$6:$B$15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Dolgozó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Órák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Távollétek megoszlása</a:t>
            </a:r>
          </a:p>
        </rich>
      </tx>
    </title>
    <plotArea>
      <pieChart>
        <varyColors val="1"/>
        <ser>
          <idx val="0"/>
          <order val="0"/>
          <tx>
            <strRef>
              <f>'Összesítő'!J18</f>
            </strRef>
          </tx>
          <spPr>
            <a:ln xmlns:a="http://schemas.openxmlformats.org/drawingml/2006/main">
              <a:prstDash val="solid"/>
            </a:ln>
          </spPr>
          <cat>
            <numRef>
              <f>'Összesítő'!$I$19:$I$22</f>
            </numRef>
          </cat>
          <val>
            <numRef>
              <f>'Összesítő'!$J$19:$J$22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Napi összes ledolgozott óra</a:t>
            </a:r>
          </a:p>
        </rich>
      </tx>
    </title>
    <plotArea>
      <lineChart>
        <grouping val="standard"/>
        <ser>
          <idx val="0"/>
          <order val="0"/>
          <tx>
            <strRef>
              <f>'Összesítő'!L2</f>
            </strRef>
          </tx>
          <spPr>
            <a:ln xmlns:a="http://schemas.openxmlformats.org/drawingml/2006/main" w="20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'Összesítő'!$K$3:$K$7</f>
            </numRef>
          </cat>
          <val>
            <numRef>
              <f>'Összesítő'!$L$3:$L$7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Dátum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Összes óra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8</col>
      <colOff>0</colOff>
      <row>23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10</col>
      <colOff>0</colOff>
      <row>8</row>
      <rowOff>0</rowOff>
    </from>
    <ext cx="648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17" customWidth="1" min="3" max="3"/>
    <col width="14" customWidth="1" min="4" max="4"/>
    <col width="15" customWidth="1" min="5" max="5"/>
    <col width="15" customWidth="1" min="6" max="6"/>
    <col width="8" customWidth="1" min="7" max="7"/>
    <col width="9" customWidth="1" min="8" max="8"/>
    <col width="10" customWidth="1" min="9" max="9"/>
    <col width="10" customWidth="1" min="10" max="10"/>
    <col width="8" customWidth="1" min="11" max="11"/>
    <col width="14" customWidth="1" min="12" max="12"/>
    <col width="13" customWidth="1" min="13" max="13"/>
    <col width="13" customWidth="1" min="14" max="14"/>
    <col width="13" customWidth="1" min="15" max="15"/>
    <col width="13" customWidth="1" min="16" max="16"/>
    <col width="18" customWidth="1" min="17" max="17"/>
  </cols>
  <sheetData>
    <row r="1" ht="30" customHeight="1">
      <c r="A1" s="1" t="inlineStr">
        <is>
          <t>MUNKAIDŐ-NYILVÁNTARTÁS – 2026. JÚNIUS</t>
        </is>
      </c>
      <c r="B1" s="41" t="n"/>
      <c r="C1" s="41" t="n"/>
      <c r="D1" s="41" t="n"/>
      <c r="E1" s="41" t="n"/>
      <c r="F1" s="41" t="n"/>
      <c r="G1" s="41" t="n"/>
      <c r="H1" s="41" t="n"/>
      <c r="I1" s="41" t="n"/>
      <c r="J1" s="41" t="n"/>
      <c r="K1" s="41" t="n"/>
      <c r="L1" s="41" t="n"/>
      <c r="M1" s="41" t="n"/>
      <c r="N1" s="41" t="n"/>
      <c r="O1" s="41" t="n"/>
      <c r="P1" s="41" t="n"/>
      <c r="Q1" s="42" t="n"/>
    </row>
    <row r="2" ht="32" customHeight="1">
      <c r="A2" s="2" t="inlineStr">
        <is>
          <t>Dátum</t>
        </is>
      </c>
      <c r="B2" s="2" t="inlineStr">
        <is>
          <t>Dolgozó neve</t>
        </is>
      </c>
      <c r="C2" s="2" t="inlineStr">
        <is>
          <t>Munkakör</t>
        </is>
      </c>
      <c r="D2" s="2" t="inlineStr">
        <is>
          <t>Cégforma</t>
        </is>
      </c>
      <c r="E2" s="2" t="inlineStr">
        <is>
          <t>Telephely</t>
        </is>
      </c>
      <c r="F2" s="2" t="inlineStr">
        <is>
          <t>Műszak típusa</t>
        </is>
      </c>
      <c r="G2" s="2" t="inlineStr">
        <is>
          <t>Kezdés</t>
        </is>
      </c>
      <c r="H2" s="2" t="inlineStr">
        <is>
          <t>Befejezés</t>
        </is>
      </c>
      <c r="I2" s="2" t="inlineStr">
        <is>
          <t>Szünet (óra)</t>
        </is>
      </c>
      <c r="J2" s="2" t="inlineStr">
        <is>
          <t>Ledolgozott
órák</t>
        </is>
      </c>
      <c r="K2" s="2" t="inlineStr">
        <is>
          <t>Túlóra</t>
        </is>
      </c>
      <c r="L2" s="2" t="inlineStr">
        <is>
          <t>Távollét típusa</t>
        </is>
      </c>
      <c r="M2" s="2" t="inlineStr">
        <is>
          <t>Alap órabér
(Ft/óra)</t>
        </is>
      </c>
      <c r="N2" s="2" t="inlineStr">
        <is>
          <t>Napi bér
(Ft)</t>
        </is>
      </c>
      <c r="O2" s="2" t="inlineStr">
        <is>
          <t>Túlóra pótlék
(Ft)</t>
        </is>
      </c>
      <c r="P2" s="2" t="inlineStr">
        <is>
          <t>Nettó napi
összeg (Ft)</t>
        </is>
      </c>
      <c r="Q2" s="2" t="inlineStr">
        <is>
          <t>Megjegyzés</t>
        </is>
      </c>
    </row>
    <row r="3">
      <c r="A3" s="3" t="inlineStr">
        <is>
          <t>2026.06.02.</t>
        </is>
      </c>
      <c r="B3" s="4" t="inlineStr">
        <is>
          <t>Nagy Péter</t>
        </is>
      </c>
      <c r="C3" s="4" t="inlineStr">
        <is>
          <t>Raktáros</t>
        </is>
      </c>
      <c r="D3" s="4" t="inlineStr">
        <is>
          <t>Kft.</t>
        </is>
      </c>
      <c r="E3" s="4" t="inlineStr">
        <is>
          <t>Budapest</t>
        </is>
      </c>
      <c r="F3" s="4" t="inlineStr">
        <is>
          <t>Nappali</t>
        </is>
      </c>
      <c r="G3" s="5" t="n">
        <v>0.2916666666666667</v>
      </c>
      <c r="H3" s="5" t="n">
        <v>0.6666666666666666</v>
      </c>
      <c r="I3" s="6" t="n">
        <v>1</v>
      </c>
      <c r="J3" s="7">
        <f>IFERROR((H3-G3)*24-I3,0)</f>
        <v/>
      </c>
      <c r="K3" s="7">
        <f>IF(J3&gt;8,J3-8,0)</f>
        <v/>
      </c>
      <c r="L3" s="8" t="inlineStr">
        <is>
          <t>Nincs</t>
        </is>
      </c>
      <c r="M3" s="9" t="n">
        <v>3200</v>
      </c>
      <c r="N3" s="10">
        <f>IF(L3="Nincs",J3*M3,0)</f>
        <v/>
      </c>
      <c r="O3" s="10">
        <f>IF(K3&gt;0,K3*M3*1.5,0)</f>
        <v/>
      </c>
      <c r="P3" s="10">
        <f>N3+O3</f>
        <v/>
      </c>
      <c r="Q3" s="4" t="inlineStr"/>
    </row>
    <row r="4">
      <c r="A4" s="3" t="inlineStr">
        <is>
          <t>2026.06.02.</t>
        </is>
      </c>
      <c r="B4" s="11" t="inlineStr">
        <is>
          <t>Kovács Anna</t>
        </is>
      </c>
      <c r="C4" s="11" t="inlineStr">
        <is>
          <t>Irodai adminisztrátor</t>
        </is>
      </c>
      <c r="D4" s="11" t="inlineStr">
        <is>
          <t>Bt.</t>
        </is>
      </c>
      <c r="E4" s="11" t="inlineStr">
        <is>
          <t>Debrecen</t>
        </is>
      </c>
      <c r="F4" s="11" t="inlineStr">
        <is>
          <t>Délelőtti</t>
        </is>
      </c>
      <c r="G4" s="5" t="n">
        <v>0.25</v>
      </c>
      <c r="H4" s="5" t="n">
        <v>0.6041666666666666</v>
      </c>
      <c r="I4" s="6" t="n">
        <v>0.5</v>
      </c>
      <c r="J4" s="12">
        <f>IFERROR((H4-G4)*24-I4,0)</f>
        <v/>
      </c>
      <c r="K4" s="12">
        <f>IF(J4&gt;8,J4-8,0)</f>
        <v/>
      </c>
      <c r="L4" s="8" t="inlineStr">
        <is>
          <t>Nincs</t>
        </is>
      </c>
      <c r="M4" s="9" t="n">
        <v>2800</v>
      </c>
      <c r="N4" s="13">
        <f>IF(L4="Nincs",J4*M4,0)</f>
        <v/>
      </c>
      <c r="O4" s="13">
        <f>IF(K4&gt;0,K4*M4*1.5,0)</f>
        <v/>
      </c>
      <c r="P4" s="13">
        <f>N4+O4</f>
        <v/>
      </c>
      <c r="Q4" s="11" t="inlineStr"/>
    </row>
    <row r="5">
      <c r="A5" s="3" t="inlineStr">
        <is>
          <t>2026.06.03.</t>
        </is>
      </c>
      <c r="B5" s="4" t="inlineStr">
        <is>
          <t>Szabó Gábor</t>
        </is>
      </c>
      <c r="C5" s="4" t="inlineStr">
        <is>
          <t>Gépkezelő</t>
        </is>
      </c>
      <c r="D5" s="4" t="inlineStr">
        <is>
          <t>Egyéni vállalkozó</t>
        </is>
      </c>
      <c r="E5" s="4" t="inlineStr">
        <is>
          <t>Szeged</t>
        </is>
      </c>
      <c r="F5" s="4" t="inlineStr">
        <is>
          <t>Éjszakai</t>
        </is>
      </c>
      <c r="G5" s="5" t="n">
        <v>0.9166666666666666</v>
      </c>
      <c r="H5" s="5" t="n">
        <v>1.291666666666667</v>
      </c>
      <c r="I5" s="6" t="n">
        <v>1</v>
      </c>
      <c r="J5" s="7">
        <f>IFERROR((H5-G5)*24-I5,0)</f>
        <v/>
      </c>
      <c r="K5" s="7">
        <f>IF(J5&gt;8,J5-8,0)</f>
        <v/>
      </c>
      <c r="L5" s="8" t="inlineStr">
        <is>
          <t>Nincs</t>
        </is>
      </c>
      <c r="M5" s="9" t="n">
        <v>4200</v>
      </c>
      <c r="N5" s="10">
        <f>IF(L5="Nincs",J5*M5,0)</f>
        <v/>
      </c>
      <c r="O5" s="10">
        <f>IF(K5&gt;0,K5*M5*1.5,0)</f>
        <v/>
      </c>
      <c r="P5" s="10">
        <f>N5+O5</f>
        <v/>
      </c>
      <c r="Q5" s="4" t="inlineStr">
        <is>
          <t>Túlóra</t>
        </is>
      </c>
    </row>
    <row r="6">
      <c r="A6" s="3" t="inlineStr">
        <is>
          <t>2026.06.03.</t>
        </is>
      </c>
      <c r="B6" s="11" t="inlineStr">
        <is>
          <t>Tóth Erzsébet</t>
        </is>
      </c>
      <c r="C6" s="11" t="inlineStr">
        <is>
          <t>HR asszisztens</t>
        </is>
      </c>
      <c r="D6" s="11" t="inlineStr">
        <is>
          <t>Kft.</t>
        </is>
      </c>
      <c r="E6" s="11" t="inlineStr">
        <is>
          <t>Miskolc</t>
        </is>
      </c>
      <c r="F6" s="11" t="inlineStr">
        <is>
          <t>Home office</t>
        </is>
      </c>
      <c r="G6" s="5" t="n">
        <v>0.3333333333333333</v>
      </c>
      <c r="H6" s="5" t="n">
        <v>0.6666666666666666</v>
      </c>
      <c r="I6" s="6" t="n">
        <v>0.5</v>
      </c>
      <c r="J6" s="12">
        <f>IFERROR((H6-G6)*24-I6,0)</f>
        <v/>
      </c>
      <c r="K6" s="12">
        <f>IF(J6&gt;8,J6-8,0)</f>
        <v/>
      </c>
      <c r="L6" s="8" t="inlineStr">
        <is>
          <t>Home office</t>
        </is>
      </c>
      <c r="M6" s="9" t="n">
        <v>3500</v>
      </c>
      <c r="N6" s="13">
        <f>IF(L6="Nincs",J6*M6,0)</f>
        <v/>
      </c>
      <c r="O6" s="13">
        <f>IF(K6&gt;0,K6*M6*1.5,0)</f>
        <v/>
      </c>
      <c r="P6" s="13">
        <f>N6+O6</f>
        <v/>
      </c>
      <c r="Q6" s="11" t="inlineStr">
        <is>
          <t>HO nap</t>
        </is>
      </c>
    </row>
    <row r="7">
      <c r="A7" s="3" t="inlineStr">
        <is>
          <t>2026.06.04.</t>
        </is>
      </c>
      <c r="B7" s="4" t="inlineStr">
        <is>
          <t>Horváth Zoltán</t>
        </is>
      </c>
      <c r="C7" s="4" t="inlineStr">
        <is>
          <t>Karbantartó</t>
        </is>
      </c>
      <c r="D7" s="4" t="inlineStr">
        <is>
          <t>Bt.</t>
        </is>
      </c>
      <c r="E7" s="4" t="inlineStr">
        <is>
          <t>Pécs</t>
        </is>
      </c>
      <c r="F7" s="4" t="inlineStr">
        <is>
          <t>Nappali</t>
        </is>
      </c>
      <c r="G7" s="5" t="n">
        <v>0.2916666666666667</v>
      </c>
      <c r="H7" s="5" t="n">
        <v>0.7291666666666666</v>
      </c>
      <c r="I7" s="6" t="n">
        <v>0.5</v>
      </c>
      <c r="J7" s="7">
        <f>IFERROR((H7-G7)*24-I7,0)</f>
        <v/>
      </c>
      <c r="K7" s="7">
        <f>IF(J7&gt;8,J7-8,0)</f>
        <v/>
      </c>
      <c r="L7" s="8" t="inlineStr">
        <is>
          <t>Nincs</t>
        </is>
      </c>
      <c r="M7" s="9" t="n">
        <v>3800</v>
      </c>
      <c r="N7" s="10">
        <f>IF(L7="Nincs",J7*M7,0)</f>
        <v/>
      </c>
      <c r="O7" s="10">
        <f>IF(K7&gt;0,K7*M7*1.5,0)</f>
        <v/>
      </c>
      <c r="P7" s="10">
        <f>N7+O7</f>
        <v/>
      </c>
      <c r="Q7" s="4" t="inlineStr">
        <is>
          <t>Túlóra</t>
        </is>
      </c>
    </row>
    <row r="8">
      <c r="A8" s="3" t="inlineStr">
        <is>
          <t>2026.06.04.</t>
        </is>
      </c>
      <c r="B8" s="11" t="inlineStr">
        <is>
          <t>Kiss Mária</t>
        </is>
      </c>
      <c r="C8" s="11" t="inlineStr">
        <is>
          <t>Értékesítő</t>
        </is>
      </c>
      <c r="D8" s="11" t="inlineStr">
        <is>
          <t>Kft.</t>
        </is>
      </c>
      <c r="E8" s="11" t="inlineStr">
        <is>
          <t>Győr</t>
        </is>
      </c>
      <c r="F8" s="11" t="inlineStr">
        <is>
          <t>Délelőtti</t>
        </is>
      </c>
      <c r="G8" s="5" t="n">
        <v>0.25</v>
      </c>
      <c r="H8" s="5" t="n">
        <v>0.5833333333333334</v>
      </c>
      <c r="I8" s="6" t="n">
        <v>0.5</v>
      </c>
      <c r="J8" s="12">
        <f>IFERROR((H8-G8)*24-I8,0)</f>
        <v/>
      </c>
      <c r="K8" s="12">
        <f>IF(J8&gt;8,J8-8,0)</f>
        <v/>
      </c>
      <c r="L8" s="8" t="inlineStr">
        <is>
          <t>Szabadság</t>
        </is>
      </c>
      <c r="M8" s="9" t="n">
        <v>5500</v>
      </c>
      <c r="N8" s="13">
        <f>IF(L8="Nincs",J8*M8,0)</f>
        <v/>
      </c>
      <c r="O8" s="13">
        <f>IF(K8&gt;0,K8*M8*1.5,0)</f>
        <v/>
      </c>
      <c r="P8" s="13">
        <f>N8+O8</f>
        <v/>
      </c>
      <c r="Q8" s="11" t="inlineStr">
        <is>
          <t>Szabadság</t>
        </is>
      </c>
    </row>
    <row r="9">
      <c r="A9" s="3" t="inlineStr">
        <is>
          <t>2026.06.05.</t>
        </is>
      </c>
      <c r="B9" s="4" t="inlineStr">
        <is>
          <t>Varga István</t>
        </is>
      </c>
      <c r="C9" s="4" t="inlineStr">
        <is>
          <t>Logisztikus</t>
        </is>
      </c>
      <c r="D9" s="4" t="inlineStr">
        <is>
          <t>Egyéni vállalkozó</t>
        </is>
      </c>
      <c r="E9" s="4" t="inlineStr">
        <is>
          <t>Nyíregyháza</t>
        </is>
      </c>
      <c r="F9" s="4" t="inlineStr">
        <is>
          <t>Nappali</t>
        </is>
      </c>
      <c r="G9" s="5" t="n">
        <v>0.3333333333333333</v>
      </c>
      <c r="H9" s="5" t="n">
        <v>0.6666666666666666</v>
      </c>
      <c r="I9" s="6" t="n">
        <v>0.5</v>
      </c>
      <c r="J9" s="7">
        <f>IFERROR((H9-G9)*24-I9,0)</f>
        <v/>
      </c>
      <c r="K9" s="7">
        <f>IF(J9&gt;8,J9-8,0)</f>
        <v/>
      </c>
      <c r="L9" s="8" t="inlineStr">
        <is>
          <t>Nincs</t>
        </is>
      </c>
      <c r="M9" s="9" t="n">
        <v>3100</v>
      </c>
      <c r="N9" s="10">
        <f>IF(L9="Nincs",J9*M9,0)</f>
        <v/>
      </c>
      <c r="O9" s="10">
        <f>IF(K9&gt;0,K9*M9*1.5,0)</f>
        <v/>
      </c>
      <c r="P9" s="10">
        <f>N9+O9</f>
        <v/>
      </c>
      <c r="Q9" s="4" t="inlineStr"/>
    </row>
    <row r="10">
      <c r="A10" s="3" t="inlineStr">
        <is>
          <t>2026.06.05.</t>
        </is>
      </c>
      <c r="B10" s="11" t="inlineStr">
        <is>
          <t>Németh Judit</t>
        </is>
      </c>
      <c r="C10" s="11" t="inlineStr">
        <is>
          <t>Könyvelő</t>
        </is>
      </c>
      <c r="D10" s="11" t="inlineStr">
        <is>
          <t>Kft.</t>
        </is>
      </c>
      <c r="E10" s="11" t="inlineStr">
        <is>
          <t>Kecskemét</t>
        </is>
      </c>
      <c r="F10" s="11" t="inlineStr">
        <is>
          <t>Home office</t>
        </is>
      </c>
      <c r="G10" s="5" t="n">
        <v>0.375</v>
      </c>
      <c r="H10" s="5" t="n">
        <v>0.7083333333333334</v>
      </c>
      <c r="I10" s="6" t="n">
        <v>0.5</v>
      </c>
      <c r="J10" s="12">
        <f>IFERROR((H10-G10)*24-I10,0)</f>
        <v/>
      </c>
      <c r="K10" s="12">
        <f>IF(J10&gt;8,J10-8,0)</f>
        <v/>
      </c>
      <c r="L10" s="8" t="inlineStr">
        <is>
          <t>Home office</t>
        </is>
      </c>
      <c r="M10" s="9" t="n">
        <v>4800</v>
      </c>
      <c r="N10" s="13">
        <f>IF(L10="Nincs",J10*M10,0)</f>
        <v/>
      </c>
      <c r="O10" s="13">
        <f>IF(K10&gt;0,K10*M10*1.5,0)</f>
        <v/>
      </c>
      <c r="P10" s="13">
        <f>N10+O10</f>
        <v/>
      </c>
      <c r="Q10" s="11" t="inlineStr">
        <is>
          <t>HO nap</t>
        </is>
      </c>
    </row>
    <row r="11">
      <c r="A11" s="3" t="inlineStr">
        <is>
          <t>2026.06.06.</t>
        </is>
      </c>
      <c r="B11" s="4" t="inlineStr">
        <is>
          <t>Farkas Tamás</t>
        </is>
      </c>
      <c r="C11" s="4" t="inlineStr">
        <is>
          <t>Biztonsági őr</t>
        </is>
      </c>
      <c r="D11" s="4" t="inlineStr">
        <is>
          <t>Bt.</t>
        </is>
      </c>
      <c r="E11" s="4" t="inlineStr">
        <is>
          <t>Székesfehérvár</t>
        </is>
      </c>
      <c r="F11" s="4" t="inlineStr">
        <is>
          <t>Éjszakai</t>
        </is>
      </c>
      <c r="G11" s="5" t="n">
        <v>0.8333333333333334</v>
      </c>
      <c r="H11" s="5" t="n">
        <v>1.333333333333333</v>
      </c>
      <c r="I11" s="6" t="n">
        <v>1</v>
      </c>
      <c r="J11" s="7">
        <f>IFERROR((H11-G11)*24-I11,0)</f>
        <v/>
      </c>
      <c r="K11" s="7">
        <f>IF(J11&gt;8,J11-8,0)</f>
        <v/>
      </c>
      <c r="L11" s="8" t="inlineStr">
        <is>
          <t>Nincs</t>
        </is>
      </c>
      <c r="M11" s="9" t="n">
        <v>3600</v>
      </c>
      <c r="N11" s="10">
        <f>IF(L11="Nincs",J11*M11,0)</f>
        <v/>
      </c>
      <c r="O11" s="10">
        <f>IF(K11&gt;0,K11*M11*1.5,0)</f>
        <v/>
      </c>
      <c r="P11" s="10">
        <f>N11+O11</f>
        <v/>
      </c>
      <c r="Q11" s="4" t="inlineStr">
        <is>
          <t>Túlóra</t>
        </is>
      </c>
    </row>
    <row r="12">
      <c r="A12" s="3" t="inlineStr">
        <is>
          <t>2026.06.06.</t>
        </is>
      </c>
      <c r="B12" s="11" t="inlineStr">
        <is>
          <t>Balogh Éva</t>
        </is>
      </c>
      <c r="C12" s="11" t="inlineStr">
        <is>
          <t>Ügyfélszolgálatos</t>
        </is>
      </c>
      <c r="D12" s="11" t="inlineStr">
        <is>
          <t>Kft.</t>
        </is>
      </c>
      <c r="E12" s="11" t="inlineStr">
        <is>
          <t>Szombathely</t>
        </is>
      </c>
      <c r="F12" s="11" t="inlineStr">
        <is>
          <t>Délelőtti</t>
        </is>
      </c>
      <c r="G12" s="5" t="n">
        <v>0.25</v>
      </c>
      <c r="H12" s="5" t="n">
        <v>0.4166666666666667</v>
      </c>
      <c r="I12" s="6" t="n">
        <v>0.5</v>
      </c>
      <c r="J12" s="12">
        <f>IFERROR((H12-G12)*24-I12,0)</f>
        <v/>
      </c>
      <c r="K12" s="12">
        <f>IF(J12&gt;8,J12-8,0)</f>
        <v/>
      </c>
      <c r="L12" s="8" t="inlineStr">
        <is>
          <t>Betegszabadság</t>
        </is>
      </c>
      <c r="M12" s="9" t="n">
        <v>2900</v>
      </c>
      <c r="N12" s="13">
        <f>IF(L12="Nincs",J12*M12,0)</f>
        <v/>
      </c>
      <c r="O12" s="13">
        <f>IF(K12&gt;0,K12*M12*1.5,0)</f>
        <v/>
      </c>
      <c r="P12" s="13">
        <f>N12+O12</f>
        <v/>
      </c>
      <c r="Q12" s="11" t="inlineStr">
        <is>
          <t>Beteg</t>
        </is>
      </c>
    </row>
    <row r="13">
      <c r="A13" s="14" t="inlineStr">
        <is>
          <t>ÖSSZESEN</t>
        </is>
      </c>
      <c r="B13" s="15" t="n"/>
      <c r="C13" s="15" t="n"/>
      <c r="D13" s="15" t="n"/>
      <c r="E13" s="15" t="n"/>
      <c r="F13" s="15" t="n"/>
      <c r="G13" s="15" t="n"/>
      <c r="H13" s="15" t="n"/>
      <c r="I13" s="15" t="n"/>
      <c r="J13" s="16">
        <f>SUM(J3:J12)</f>
        <v/>
      </c>
      <c r="K13" s="16">
        <f>SUM(K3:K12)</f>
        <v/>
      </c>
      <c r="L13" s="15" t="n"/>
      <c r="M13" s="15" t="n"/>
      <c r="N13" s="17">
        <f>SUM(N3:N12)</f>
        <v/>
      </c>
      <c r="O13" s="17">
        <f>SUM(O3:O12)</f>
        <v/>
      </c>
      <c r="P13" s="17">
        <f>SUM(P3:P12)</f>
        <v/>
      </c>
      <c r="Q13" s="15" t="n"/>
    </row>
  </sheetData>
  <mergeCells count="1">
    <mergeCell ref="A1:Q1"/>
  </mergeCells>
  <conditionalFormatting sqref="K3:K12">
    <cfRule type="expression" priority="1" dxfId="0" stopIfTrue="0">
      <formula>K3&gt;0</formula>
    </cfRule>
  </conditionalFormatting>
  <conditionalFormatting sqref="L3:L12">
    <cfRule type="expression" priority="2" dxfId="1" stopIfTrue="0">
      <formula>L3&lt;&gt;"Nincs"</formula>
    </cfRule>
  </conditionalFormatting>
  <dataValidations count="2">
    <dataValidation sqref="F3:F50" showErrorMessage="1" showDropDown="0" showInputMessage="1" allowBlank="0" type="list">
      <formula1>"Nappali,Délelőtti,Éjszakai,Home office"</formula1>
    </dataValidation>
    <dataValidation sqref="L3:L50" showErrorMessage="1" showDropDown="0" showInputMessage="1" allowBlank="0" type="list">
      <formula1>"Nincs,Szabadság,Betegszabadság,Home office,Egyéb"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2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0" customWidth="1" min="3" max="3"/>
    <col width="14" customWidth="1" min="4" max="4"/>
    <col width="18" customWidth="1" min="5" max="5"/>
    <col width="14" customWidth="1" min="6" max="6"/>
    <col width="15" customWidth="1" min="7" max="7"/>
    <col width="16" customWidth="1" min="9" max="9"/>
    <col width="10" customWidth="1" min="10" max="10"/>
    <col width="13" customWidth="1" min="11" max="11"/>
    <col width="13" customWidth="1" min="12" max="12"/>
  </cols>
  <sheetData>
    <row r="1" ht="30" customHeight="1">
      <c r="A1" s="1" t="inlineStr">
        <is>
          <t>MUNKAIDŐ ÖSSZESÍTŐ – 2026. JÚNIUS</t>
        </is>
      </c>
      <c r="B1" s="41" t="n"/>
      <c r="C1" s="41" t="n"/>
      <c r="D1" s="41" t="n"/>
      <c r="E1" s="41" t="n"/>
      <c r="F1" s="41" t="n"/>
      <c r="G1" s="41" t="n"/>
      <c r="H1" s="41" t="n"/>
      <c r="I1" s="41" t="n"/>
      <c r="J1" s="42" t="n"/>
    </row>
    <row r="2" ht="18" customHeight="1">
      <c r="A2" s="18" t="inlineStr">
        <is>
          <t>Összes ledolg. óra</t>
        </is>
      </c>
      <c r="B2" s="42" t="n"/>
      <c r="C2" s="18" t="inlineStr">
        <is>
          <t>Összes túlóra</t>
        </is>
      </c>
      <c r="D2" s="42" t="n"/>
      <c r="E2" s="18" t="inlineStr">
        <is>
          <t>Teljes nettó bér</t>
        </is>
      </c>
      <c r="F2" s="42" t="n"/>
      <c r="G2" s="18" t="inlineStr">
        <is>
          <t>Átl. napi óra</t>
        </is>
      </c>
      <c r="H2" s="42" t="n"/>
      <c r="I2" s="18" t="inlineStr">
        <is>
          <t>Távollét napok</t>
        </is>
      </c>
      <c r="J2" s="42" t="n"/>
      <c r="K2" s="20" t="inlineStr">
        <is>
          <t>Dátum</t>
        </is>
      </c>
      <c r="L2" s="20" t="inlineStr">
        <is>
          <t>Napi összes óra</t>
        </is>
      </c>
    </row>
    <row r="3" ht="24" customHeight="1">
      <c r="A3" s="21">
        <f>SUM(Munkaidő_nyilvántartás!J3:J12)</f>
        <v/>
      </c>
      <c r="B3" s="42" t="n"/>
      <c r="C3" s="21">
        <f>SUM(Munkaidő_nyilvántartás!K3:K12)</f>
        <v/>
      </c>
      <c r="D3" s="42" t="n"/>
      <c r="E3" s="22">
        <f>SUM(Munkaidő_nyilvántartás!P3:P12)</f>
        <v/>
      </c>
      <c r="F3" s="42" t="n"/>
      <c r="G3" s="21">
        <f>IFERROR(AVERAGE(Munkaidő_nyilvántartás!J3:J12),0)</f>
        <v/>
      </c>
      <c r="H3" s="42" t="n"/>
      <c r="I3" s="23">
        <f>COUNTIF(Munkaidő_nyilvántartás!L3:L12,"&lt;&gt;Nincs")</f>
        <v/>
      </c>
      <c r="J3" s="42" t="n"/>
      <c r="K3" s="24" t="inlineStr">
        <is>
          <t>2026.06.02.</t>
        </is>
      </c>
      <c r="L3" s="25">
        <f>IFERROR(SUMIF(Munkaidő_nyilvántartás!A:A,K3,Munkaidő_nyilvántartás!J:J),0)</f>
        <v/>
      </c>
    </row>
    <row r="4">
      <c r="K4" s="24" t="inlineStr">
        <is>
          <t>2026.06.03.</t>
        </is>
      </c>
      <c r="L4" s="25">
        <f>IFERROR(SUMIF(Munkaidő_nyilvántartás!A:A,K4,Munkaidő_nyilvántartás!J:J),0)</f>
        <v/>
      </c>
    </row>
    <row r="5" ht="20" customHeight="1">
      <c r="A5" s="20" t="inlineStr">
        <is>
          <t>Dolgozó neve</t>
        </is>
      </c>
      <c r="B5" s="20" t="inlineStr">
        <is>
          <t>Ledolg. órák</t>
        </is>
      </c>
      <c r="C5" s="20" t="inlineStr">
        <is>
          <t>Túlóra</t>
        </is>
      </c>
      <c r="D5" s="20" t="inlineStr">
        <is>
          <t>Távollét napok</t>
        </is>
      </c>
      <c r="E5" s="20" t="inlineStr">
        <is>
          <t>Nettó összeg (Ft)</t>
        </is>
      </c>
      <c r="F5" s="20" t="inlineStr">
        <is>
          <t>Átl. napi óra</t>
        </is>
      </c>
      <c r="G5" s="20" t="inlineStr">
        <is>
          <t>Túlóra arány (%)</t>
        </is>
      </c>
      <c r="K5" s="24" t="inlineStr">
        <is>
          <t>2026.06.04.</t>
        </is>
      </c>
      <c r="L5" s="25">
        <f>IFERROR(SUMIF(Munkaidő_nyilvántartás!A:A,K5,Munkaidő_nyilvántartás!J:J),0)</f>
        <v/>
      </c>
    </row>
    <row r="6">
      <c r="A6" s="26" t="inlineStr">
        <is>
          <t>Nagy Péter</t>
        </is>
      </c>
      <c r="B6" s="27">
        <f>IFERROR(SUMIF(Munkaidő_nyilvántartás!B:B,A6,Munkaidő_nyilvántartás!J:J),0)</f>
        <v/>
      </c>
      <c r="C6" s="27">
        <f>IFERROR(SUMIF(Munkaidő_nyilvántartás!B:B,A6,Munkaidő_nyilvántartás!K:K),0)</f>
        <v/>
      </c>
      <c r="D6" s="28">
        <f>IFERROR(COUNTIFS(Munkaidő_nyilvántartás!B:B,A6,Munkaidő_nyilvántartás!L:L,"&lt;&gt;Nincs"),0)</f>
        <v/>
      </c>
      <c r="E6" s="10">
        <f>IFERROR(SUMIF(Munkaidő_nyilvántartás!B:B,A6,Munkaidő_nyilvántartás!P:P),0)</f>
        <v/>
      </c>
      <c r="F6" s="27">
        <f>IFERROR(AVERAGEIF(Munkaidő_nyilvántartás!B:B,A6,Munkaidő_nyilvántartás!J:J),0)</f>
        <v/>
      </c>
      <c r="G6" s="29">
        <f>IFERROR(C6/B6*100,0)</f>
        <v/>
      </c>
      <c r="K6" s="24" t="inlineStr">
        <is>
          <t>2026.06.05.</t>
        </is>
      </c>
      <c r="L6" s="25">
        <f>IFERROR(SUMIF(Munkaidő_nyilvántartás!A:A,K6,Munkaidő_nyilvántartás!J:J),0)</f>
        <v/>
      </c>
    </row>
    <row r="7">
      <c r="A7" s="30" t="inlineStr">
        <is>
          <t>Kovács Anna</t>
        </is>
      </c>
      <c r="B7" s="31">
        <f>IFERROR(SUMIF(Munkaidő_nyilvántartás!B:B,A7,Munkaidő_nyilvántartás!J:J),0)</f>
        <v/>
      </c>
      <c r="C7" s="31">
        <f>IFERROR(SUMIF(Munkaidő_nyilvántartás!B:B,A7,Munkaidő_nyilvántartás!K:K),0)</f>
        <v/>
      </c>
      <c r="D7" s="32">
        <f>IFERROR(COUNTIFS(Munkaidő_nyilvántartás!B:B,A7,Munkaidő_nyilvántartás!L:L,"&lt;&gt;Nincs"),0)</f>
        <v/>
      </c>
      <c r="E7" s="13">
        <f>IFERROR(SUMIF(Munkaidő_nyilvántartás!B:B,A7,Munkaidő_nyilvántartás!P:P),0)</f>
        <v/>
      </c>
      <c r="F7" s="31">
        <f>IFERROR(AVERAGEIF(Munkaidő_nyilvántartás!B:B,A7,Munkaidő_nyilvántartás!J:J),0)</f>
        <v/>
      </c>
      <c r="G7" s="33">
        <f>IFERROR(C7/B7*100,0)</f>
        <v/>
      </c>
      <c r="K7" s="24" t="inlineStr">
        <is>
          <t>2026.06.06.</t>
        </is>
      </c>
      <c r="L7" s="25">
        <f>IFERROR(SUMIF(Munkaidő_nyilvántartás!A:A,K7,Munkaidő_nyilvántartás!J:J),0)</f>
        <v/>
      </c>
    </row>
    <row r="8">
      <c r="A8" s="26" t="inlineStr">
        <is>
          <t>Szabó Gábor</t>
        </is>
      </c>
      <c r="B8" s="27">
        <f>IFERROR(SUMIF(Munkaidő_nyilvántartás!B:B,A8,Munkaidő_nyilvántartás!J:J),0)</f>
        <v/>
      </c>
      <c r="C8" s="27">
        <f>IFERROR(SUMIF(Munkaidő_nyilvántartás!B:B,A8,Munkaidő_nyilvántartás!K:K),0)</f>
        <v/>
      </c>
      <c r="D8" s="28">
        <f>IFERROR(COUNTIFS(Munkaidő_nyilvántartás!B:B,A8,Munkaidő_nyilvántartás!L:L,"&lt;&gt;Nincs"),0)</f>
        <v/>
      </c>
      <c r="E8" s="10">
        <f>IFERROR(SUMIF(Munkaidő_nyilvántartás!B:B,A8,Munkaidő_nyilvántartás!P:P),0)</f>
        <v/>
      </c>
      <c r="F8" s="27">
        <f>IFERROR(AVERAGEIF(Munkaidő_nyilvántartás!B:B,A8,Munkaidő_nyilvántartás!J:J),0)</f>
        <v/>
      </c>
      <c r="G8" s="29">
        <f>IFERROR(C8/B8*100,0)</f>
        <v/>
      </c>
    </row>
    <row r="9">
      <c r="A9" s="30" t="inlineStr">
        <is>
          <t>Tóth Erzsébet</t>
        </is>
      </c>
      <c r="B9" s="31">
        <f>IFERROR(SUMIF(Munkaidő_nyilvántartás!B:B,A9,Munkaidő_nyilvántartás!J:J),0)</f>
        <v/>
      </c>
      <c r="C9" s="31">
        <f>IFERROR(SUMIF(Munkaidő_nyilvántartás!B:B,A9,Munkaidő_nyilvántartás!K:K),0)</f>
        <v/>
      </c>
      <c r="D9" s="32">
        <f>IFERROR(COUNTIFS(Munkaidő_nyilvántartás!B:B,A9,Munkaidő_nyilvántartás!L:L,"&lt;&gt;Nincs"),0)</f>
        <v/>
      </c>
      <c r="E9" s="13">
        <f>IFERROR(SUMIF(Munkaidő_nyilvántartás!B:B,A9,Munkaidő_nyilvántartás!P:P),0)</f>
        <v/>
      </c>
      <c r="F9" s="31">
        <f>IFERROR(AVERAGEIF(Munkaidő_nyilvántartás!B:B,A9,Munkaidő_nyilvántartás!J:J),0)</f>
        <v/>
      </c>
      <c r="G9" s="33">
        <f>IFERROR(C9/B9*100,0)</f>
        <v/>
      </c>
    </row>
    <row r="10">
      <c r="A10" s="26" t="inlineStr">
        <is>
          <t>Horváth Zoltán</t>
        </is>
      </c>
      <c r="B10" s="27">
        <f>IFERROR(SUMIF(Munkaidő_nyilvántartás!B:B,A10,Munkaidő_nyilvántartás!J:J),0)</f>
        <v/>
      </c>
      <c r="C10" s="27">
        <f>IFERROR(SUMIF(Munkaidő_nyilvántartás!B:B,A10,Munkaidő_nyilvántartás!K:K),0)</f>
        <v/>
      </c>
      <c r="D10" s="28">
        <f>IFERROR(COUNTIFS(Munkaidő_nyilvántartás!B:B,A10,Munkaidő_nyilvántartás!L:L,"&lt;&gt;Nincs"),0)</f>
        <v/>
      </c>
      <c r="E10" s="10">
        <f>IFERROR(SUMIF(Munkaidő_nyilvántartás!B:B,A10,Munkaidő_nyilvántartás!P:P),0)</f>
        <v/>
      </c>
      <c r="F10" s="27">
        <f>IFERROR(AVERAGEIF(Munkaidő_nyilvántartás!B:B,A10,Munkaidő_nyilvántartás!J:J),0)</f>
        <v/>
      </c>
      <c r="G10" s="29">
        <f>IFERROR(C10/B10*100,0)</f>
        <v/>
      </c>
    </row>
    <row r="11">
      <c r="A11" s="30" t="inlineStr">
        <is>
          <t>Kiss Mária</t>
        </is>
      </c>
      <c r="B11" s="31">
        <f>IFERROR(SUMIF(Munkaidő_nyilvántartás!B:B,A11,Munkaidő_nyilvántartás!J:J),0)</f>
        <v/>
      </c>
      <c r="C11" s="31">
        <f>IFERROR(SUMIF(Munkaidő_nyilvántartás!B:B,A11,Munkaidő_nyilvántartás!K:K),0)</f>
        <v/>
      </c>
      <c r="D11" s="32">
        <f>IFERROR(COUNTIFS(Munkaidő_nyilvántartás!B:B,A11,Munkaidő_nyilvántartás!L:L,"&lt;&gt;Nincs"),0)</f>
        <v/>
      </c>
      <c r="E11" s="13">
        <f>IFERROR(SUMIF(Munkaidő_nyilvántartás!B:B,A11,Munkaidő_nyilvántartás!P:P),0)</f>
        <v/>
      </c>
      <c r="F11" s="31">
        <f>IFERROR(AVERAGEIF(Munkaidő_nyilvántartás!B:B,A11,Munkaidő_nyilvántartás!J:J),0)</f>
        <v/>
      </c>
      <c r="G11" s="33">
        <f>IFERROR(C11/B11*100,0)</f>
        <v/>
      </c>
    </row>
    <row r="12">
      <c r="A12" s="26" t="inlineStr">
        <is>
          <t>Varga István</t>
        </is>
      </c>
      <c r="B12" s="27">
        <f>IFERROR(SUMIF(Munkaidő_nyilvántartás!B:B,A12,Munkaidő_nyilvántartás!J:J),0)</f>
        <v/>
      </c>
      <c r="C12" s="27">
        <f>IFERROR(SUMIF(Munkaidő_nyilvántartás!B:B,A12,Munkaidő_nyilvántartás!K:K),0)</f>
        <v/>
      </c>
      <c r="D12" s="28">
        <f>IFERROR(COUNTIFS(Munkaidő_nyilvántartás!B:B,A12,Munkaidő_nyilvántartás!L:L,"&lt;&gt;Nincs"),0)</f>
        <v/>
      </c>
      <c r="E12" s="10">
        <f>IFERROR(SUMIF(Munkaidő_nyilvántartás!B:B,A12,Munkaidő_nyilvántartás!P:P),0)</f>
        <v/>
      </c>
      <c r="F12" s="27">
        <f>IFERROR(AVERAGEIF(Munkaidő_nyilvántartás!B:B,A12,Munkaidő_nyilvántartás!J:J),0)</f>
        <v/>
      </c>
      <c r="G12" s="29">
        <f>IFERROR(C12/B12*100,0)</f>
        <v/>
      </c>
    </row>
    <row r="13">
      <c r="A13" s="30" t="inlineStr">
        <is>
          <t>Németh Judit</t>
        </is>
      </c>
      <c r="B13" s="31">
        <f>IFERROR(SUMIF(Munkaidő_nyilvántartás!B:B,A13,Munkaidő_nyilvántartás!J:J),0)</f>
        <v/>
      </c>
      <c r="C13" s="31">
        <f>IFERROR(SUMIF(Munkaidő_nyilvántartás!B:B,A13,Munkaidő_nyilvántartás!K:K),0)</f>
        <v/>
      </c>
      <c r="D13" s="32">
        <f>IFERROR(COUNTIFS(Munkaidő_nyilvántartás!B:B,A13,Munkaidő_nyilvántartás!L:L,"&lt;&gt;Nincs"),0)</f>
        <v/>
      </c>
      <c r="E13" s="13">
        <f>IFERROR(SUMIF(Munkaidő_nyilvántartás!B:B,A13,Munkaidő_nyilvántartás!P:P),0)</f>
        <v/>
      </c>
      <c r="F13" s="31">
        <f>IFERROR(AVERAGEIF(Munkaidő_nyilvántartás!B:B,A13,Munkaidő_nyilvántartás!J:J),0)</f>
        <v/>
      </c>
      <c r="G13" s="33">
        <f>IFERROR(C13/B13*100,0)</f>
        <v/>
      </c>
    </row>
    <row r="14">
      <c r="A14" s="26" t="inlineStr">
        <is>
          <t>Farkas Tamás</t>
        </is>
      </c>
      <c r="B14" s="27">
        <f>IFERROR(SUMIF(Munkaidő_nyilvántartás!B:B,A14,Munkaidő_nyilvántartás!J:J),0)</f>
        <v/>
      </c>
      <c r="C14" s="27">
        <f>IFERROR(SUMIF(Munkaidő_nyilvántartás!B:B,A14,Munkaidő_nyilvántartás!K:K),0)</f>
        <v/>
      </c>
      <c r="D14" s="28">
        <f>IFERROR(COUNTIFS(Munkaidő_nyilvántartás!B:B,A14,Munkaidő_nyilvántartás!L:L,"&lt;&gt;Nincs"),0)</f>
        <v/>
      </c>
      <c r="E14" s="10">
        <f>IFERROR(SUMIF(Munkaidő_nyilvántartás!B:B,A14,Munkaidő_nyilvántartás!P:P),0)</f>
        <v/>
      </c>
      <c r="F14" s="27">
        <f>IFERROR(AVERAGEIF(Munkaidő_nyilvántartás!B:B,A14,Munkaidő_nyilvántartás!J:J),0)</f>
        <v/>
      </c>
      <c r="G14" s="29">
        <f>IFERROR(C14/B14*100,0)</f>
        <v/>
      </c>
    </row>
    <row r="15">
      <c r="A15" s="30" t="inlineStr">
        <is>
          <t>Balogh Éva</t>
        </is>
      </c>
      <c r="B15" s="31">
        <f>IFERROR(SUMIF(Munkaidő_nyilvántartás!B:B,A15,Munkaidő_nyilvántartás!J:J),0)</f>
        <v/>
      </c>
      <c r="C15" s="31">
        <f>IFERROR(SUMIF(Munkaidő_nyilvántartás!B:B,A15,Munkaidő_nyilvántartás!K:K),0)</f>
        <v/>
      </c>
      <c r="D15" s="32">
        <f>IFERROR(COUNTIFS(Munkaidő_nyilvántartás!B:B,A15,Munkaidő_nyilvántartás!L:L,"&lt;&gt;Nincs"),0)</f>
        <v/>
      </c>
      <c r="E15" s="13">
        <f>IFERROR(SUMIF(Munkaidő_nyilvántartás!B:B,A15,Munkaidő_nyilvántartás!P:P),0)</f>
        <v/>
      </c>
      <c r="F15" s="31">
        <f>IFERROR(AVERAGEIF(Munkaidő_nyilvántartás!B:B,A15,Munkaidő_nyilvántartás!J:J),0)</f>
        <v/>
      </c>
      <c r="G15" s="33">
        <f>IFERROR(C15/B15*100,0)</f>
        <v/>
      </c>
    </row>
    <row r="16">
      <c r="A16" s="14" t="inlineStr">
        <is>
          <t>ÖSSZESEN / ÁTLAG</t>
        </is>
      </c>
      <c r="B16" s="16">
        <f>SUM(B6:B15)</f>
        <v/>
      </c>
      <c r="C16" s="16">
        <f>SUM(C6:C15)</f>
        <v/>
      </c>
      <c r="D16" s="34">
        <f>SUM(D6:D15)</f>
        <v/>
      </c>
      <c r="E16" s="17">
        <f>SUM(E6:E15)</f>
        <v/>
      </c>
      <c r="F16" s="16">
        <f>IFERROR(AVERAGE(F6:F15),0)</f>
        <v/>
      </c>
      <c r="G16" s="35">
        <f>IFERROR(C16/B16*100,0)</f>
        <v/>
      </c>
    </row>
    <row r="17"/>
    <row r="18">
      <c r="I18" s="14" t="inlineStr">
        <is>
          <t>Távollét megoszlás</t>
        </is>
      </c>
    </row>
    <row r="19">
      <c r="I19" s="4" t="inlineStr">
        <is>
          <t>Szabadság</t>
        </is>
      </c>
      <c r="J19" s="36">
        <f>COUNTIF(Munkaidő_nyilvántartás!L3:L12,"Szabadság")</f>
        <v/>
      </c>
    </row>
    <row r="20">
      <c r="I20" s="4" t="inlineStr">
        <is>
          <t>Betegszabadság</t>
        </is>
      </c>
      <c r="J20" s="36">
        <f>COUNTIF(Munkaidő_nyilvántartás!L3:L12,"Betegszabadság")</f>
        <v/>
      </c>
    </row>
    <row r="21">
      <c r="I21" s="4" t="inlineStr">
        <is>
          <t>Home office</t>
        </is>
      </c>
      <c r="J21" s="36">
        <f>COUNTIF(Munkaidő_nyilvántartás!L3:L12,"Home office")</f>
        <v/>
      </c>
    </row>
    <row r="22">
      <c r="I22" s="4" t="inlineStr">
        <is>
          <t>Nincs</t>
        </is>
      </c>
      <c r="J22" s="36">
        <f>COUNTIF(Munkaidő_nyilvántartás!L3:L12,"Nincs")</f>
        <v/>
      </c>
    </row>
  </sheetData>
  <mergeCells count="11">
    <mergeCell ref="A1:J1"/>
    <mergeCell ref="A2:B2"/>
    <mergeCell ref="A3:B3"/>
    <mergeCell ref="C2:D2"/>
    <mergeCell ref="C3:D3"/>
    <mergeCell ref="E2:F2"/>
    <mergeCell ref="E3:F3"/>
    <mergeCell ref="G2:H2"/>
    <mergeCell ref="G3:H3"/>
    <mergeCell ref="I2:J2"/>
    <mergeCell ref="I3:J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4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65" customWidth="1" min="2" max="2"/>
  </cols>
  <sheetData>
    <row r="1" ht="32" customHeight="1">
      <c r="A1" s="1" t="inlineStr">
        <is>
          <t>ÚTMUTATÓ – MUNKAIDŐ-NYILVÁNTARTÁS SABLON</t>
        </is>
      </c>
      <c r="B1" s="42" t="n"/>
    </row>
    <row r="2" ht="18" customHeight="1">
      <c r="A2" s="37" t="inlineStr">
        <is>
          <t>MUNKALAPOK</t>
        </is>
      </c>
      <c r="B2" s="38" t="inlineStr"/>
    </row>
    <row r="3" ht="22" customHeight="1">
      <c r="A3" s="30" t="inlineStr">
        <is>
          <t>Munkaidő_nyilvántartás</t>
        </is>
      </c>
      <c r="B3" s="39" t="inlineStr">
        <is>
          <t>A fő adatrögzítési lap. Minden napi munkaidő-bejegyzést ide kell rögzíteni.</t>
        </is>
      </c>
    </row>
    <row r="4" ht="22" customHeight="1">
      <c r="A4" s="26" t="inlineStr">
        <is>
          <t>Összesítő</t>
        </is>
      </c>
      <c r="B4" s="40" t="inlineStr">
        <is>
          <t>Automatikusan számított havi kimutatás. Diagramok és KPI blokkok a teljesítményről.</t>
        </is>
      </c>
    </row>
    <row r="5" ht="22" customHeight="1">
      <c r="A5" s="30" t="inlineStr">
        <is>
          <t>Útmutató</t>
        </is>
      </c>
      <c r="B5" s="39" t="inlineStr">
        <is>
          <t>Ez a lap. A sablon használatát magyarázza el.</t>
        </is>
      </c>
    </row>
    <row r="6" ht="18" customHeight="1"/>
    <row r="7" ht="18" customHeight="1">
      <c r="A7" s="37" t="inlineStr">
        <is>
          <t>ADATRÖGZÍTÉS MENETE</t>
        </is>
      </c>
      <c r="B7" s="38" t="inlineStr"/>
    </row>
    <row r="8" ht="22" customHeight="1">
      <c r="A8" s="26" t="inlineStr">
        <is>
          <t>1. Dátum (A oszlop)</t>
        </is>
      </c>
      <c r="B8" s="40" t="inlineStr">
        <is>
          <t>Adja meg a munkanap dátumát ÉÉÉÉ.HH.NN. formátumban. Pl.: 2026.06.16.</t>
        </is>
      </c>
    </row>
    <row r="9" ht="22" customHeight="1">
      <c r="A9" s="30" t="inlineStr">
        <is>
          <t>2. Dolgozó neve (B)</t>
        </is>
      </c>
      <c r="B9" s="39" t="inlineStr">
        <is>
          <t>Teljes név, pl. Nagy Péter. Egységes írásmód szükséges az összesítőhöz.</t>
        </is>
      </c>
    </row>
    <row r="10" ht="22" customHeight="1">
      <c r="A10" s="26" t="inlineStr">
        <is>
          <t>3. Munkakör (C)</t>
        </is>
      </c>
      <c r="B10" s="40" t="inlineStr">
        <is>
          <t>A dolgozó beosztása, pl. Raktáros, Könyvelő.</t>
        </is>
      </c>
    </row>
    <row r="11" ht="22" customHeight="1">
      <c r="A11" s="30" t="inlineStr">
        <is>
          <t>4. Cégforma (D)</t>
        </is>
      </c>
      <c r="B11" s="39" t="inlineStr">
        <is>
          <t>Kft., Bt. vagy Egyéni vállalkozó.</t>
        </is>
      </c>
    </row>
    <row r="12" ht="22" customHeight="1">
      <c r="A12" s="26" t="inlineStr">
        <is>
          <t>5. Telephely (E)</t>
        </is>
      </c>
      <c r="B12" s="40" t="inlineStr">
        <is>
          <t>A munkavégzés helyszíne (város).</t>
        </is>
      </c>
    </row>
    <row r="13" ht="22" customHeight="1">
      <c r="A13" s="30" t="inlineStr">
        <is>
          <t>6. Műszak típusa (F)</t>
        </is>
      </c>
      <c r="B13" s="39" t="inlineStr">
        <is>
          <t>Legördülő menüből válassza: Nappali / Délelőtti / Éjszakai / Home office.</t>
        </is>
      </c>
    </row>
    <row r="14" ht="22" customHeight="1">
      <c r="A14" s="26" t="inlineStr">
        <is>
          <t>7. Kezdés / Befejezés (G-H)</t>
        </is>
      </c>
      <c r="B14" s="40" t="inlineStr">
        <is>
          <t>Adja meg a munkakezdés és munkavégzés időpontját (ÓÓ:PP).</t>
        </is>
      </c>
    </row>
    <row r="15" ht="22" customHeight="1">
      <c r="A15" s="30" t="inlineStr">
        <is>
          <t>8. Szünet (I)</t>
        </is>
      </c>
      <c r="B15" s="39" t="inlineStr">
        <is>
          <t>Szünet hossza órában (pl. 0.5 = 30 perc, 1 = 60 perc).</t>
        </is>
      </c>
    </row>
    <row r="16" ht="22" customHeight="1">
      <c r="A16" s="26" t="inlineStr">
        <is>
          <t>9. Távollét típusa (L)</t>
        </is>
      </c>
      <c r="B16" s="40" t="inlineStr">
        <is>
          <t>Legördülő menüből: Nincs / Szabadság / Betegszabadság / Home office / Egyéb.</t>
        </is>
      </c>
    </row>
    <row r="17" ht="22" customHeight="1">
      <c r="A17" s="30" t="inlineStr">
        <is>
          <t>10. Alap órabér (M)</t>
        </is>
      </c>
      <c r="B17" s="39" t="inlineStr">
        <is>
          <t>A dolgozó bruttó órabére forintban (pl. 3 200 Ft/óra).</t>
        </is>
      </c>
    </row>
    <row r="18" ht="18" customHeight="1"/>
    <row r="19" ht="18" customHeight="1">
      <c r="A19" s="37" t="inlineStr">
        <is>
          <t>KÉPLETEK (ne írja felül!)</t>
        </is>
      </c>
      <c r="B19" s="38" t="inlineStr"/>
    </row>
    <row r="20" ht="22" customHeight="1">
      <c r="A20" s="26" t="inlineStr">
        <is>
          <t>Ledolgozott órák (J)</t>
        </is>
      </c>
      <c r="B20" s="40">
        <f>(Befejezés-Kezdés)*24-Szünet. Éjszakai műszaknál automatikusan kezeli az átmenetet.</f>
        <v/>
      </c>
    </row>
    <row r="21" ht="22" customHeight="1">
      <c r="A21" s="30" t="inlineStr">
        <is>
          <t>Túlóra (K)</t>
        </is>
      </c>
      <c r="B21" s="39">
        <f>HA(Ledolgozott óra&gt;8, különbözet, 0). Napi 8 óra feletti részt számítja.</f>
        <v/>
      </c>
    </row>
    <row r="22" ht="22" customHeight="1">
      <c r="A22" s="26" t="inlineStr">
        <is>
          <t>Napi bér (N)</t>
        </is>
      </c>
      <c r="B22" s="40">
        <f>HA(Távollét='Nincs', Ledolg.*Órabér, 0). Távollétnél 0.</f>
        <v/>
      </c>
    </row>
    <row r="23" ht="22" customHeight="1">
      <c r="A23" s="30" t="inlineStr">
        <is>
          <t>Túlóra pótlék (O)</t>
        </is>
      </c>
      <c r="B23" s="39">
        <f>Túlóra*Órabér*1,5. A törvényes 50%-os pótlékkal számol.</f>
        <v/>
      </c>
    </row>
    <row r="24" ht="22" customHeight="1">
      <c r="A24" s="26" t="inlineStr">
        <is>
          <t>Nettó napi összeg (P)</t>
        </is>
      </c>
      <c r="B24" s="40">
        <f>Napi bér + Túlóra pótlék.</f>
        <v/>
      </c>
    </row>
    <row r="25" ht="18" customHeight="1"/>
    <row r="26" ht="18" customHeight="1">
      <c r="A26" s="37" t="inlineStr">
        <is>
          <t>SZÍNEK JELENTÉSE</t>
        </is>
      </c>
      <c r="B26" s="38" t="inlineStr"/>
    </row>
    <row r="27" ht="22" customHeight="1">
      <c r="A27" s="30" t="inlineStr">
        <is>
          <t>Sárga háttér (beviteli cellák)</t>
        </is>
      </c>
      <c r="B27" s="39" t="inlineStr">
        <is>
          <t>Ezeket a cellákat kell kitölteni. A többi automatikusan számolódik.</t>
        </is>
      </c>
    </row>
    <row r="28" ht="22" customHeight="1">
      <c r="A28" s="26" t="inlineStr">
        <is>
          <t>Piros háttér (K oszlop)</t>
        </is>
      </c>
      <c r="B28" s="40" t="inlineStr">
        <is>
          <t>Túlóra észlelve – a cella pirosra vált, ha az értéke &gt; 0.</t>
        </is>
      </c>
    </row>
    <row r="29" ht="22" customHeight="1">
      <c r="A29" s="30" t="inlineStr">
        <is>
          <t>Sárga kiemelés (L oszlop)</t>
        </is>
      </c>
      <c r="B29" s="39" t="inlineStr">
        <is>
          <t>Távollétet jelez – az egyéb távolléttípusok sárgán jelennek meg.</t>
        </is>
      </c>
    </row>
    <row r="30" ht="22" customHeight="1">
      <c r="A30" s="26" t="inlineStr">
        <is>
          <t>Sötétkék fejléc (#1E293B)</t>
        </is>
      </c>
      <c r="B30" s="40" t="inlineStr">
        <is>
          <t>Fejléc sorok – ne módosítsa ezeket.</t>
        </is>
      </c>
    </row>
    <row r="31" ht="22" customHeight="1">
      <c r="A31" s="30" t="inlineStr">
        <is>
          <t>Piros alcím (#C8102E)</t>
        </is>
      </c>
      <c r="B31" s="39" t="inlineStr">
        <is>
          <t>Összesítő blokkok fejléce.</t>
        </is>
      </c>
    </row>
    <row r="32" ht="18" customHeight="1"/>
    <row r="33" ht="18" customHeight="1">
      <c r="A33" s="37" t="inlineStr">
        <is>
          <t>FIGYELMEZTETÉSEK</t>
        </is>
      </c>
      <c r="B33" s="38" t="inlineStr"/>
    </row>
    <row r="34" ht="22" customHeight="1">
      <c r="A34" s="26" t="inlineStr">
        <is>
          <t>⚠ Képletek felülírása</t>
        </is>
      </c>
      <c r="B34" s="40" t="inlineStr">
        <is>
          <t>A J, K, N, O, P oszlopok képleteket tartalmaznak. Kézi felülírásuk megbontja az összesítőt.</t>
        </is>
      </c>
    </row>
    <row r="35" ht="22" customHeight="1">
      <c r="A35" s="30" t="inlineStr">
        <is>
          <t>⚠ Egységes névírás</t>
        </is>
      </c>
      <c r="B35" s="39" t="inlineStr">
        <is>
          <t>Az Összesítő SUMIF-képletei pontos névegyezést igényelnek. Legördülő lista alkalmazása javasolt.</t>
        </is>
      </c>
    </row>
    <row r="36" ht="22" customHeight="1">
      <c r="A36" s="26" t="inlineStr">
        <is>
          <t>⚠ Éjszakai műszak</t>
        </is>
      </c>
      <c r="B36" s="40" t="inlineStr">
        <is>
          <t>A befejezési idő automatikusan +1 napot kap, ha kisebb a kezdésnél (pl. 22:00-06:00).</t>
        </is>
      </c>
    </row>
    <row r="37" ht="18" customHeight="1"/>
    <row r="38" ht="18" customHeight="1">
      <c r="A38" s="37" t="inlineStr">
        <is>
          <t>NAV / BÉRSZÁMFEJTÉSI MEGJEGYZÉS</t>
        </is>
      </c>
      <c r="B38" s="38" t="inlineStr"/>
    </row>
    <row r="39" ht="22" customHeight="1">
      <c r="A39" s="30" t="inlineStr">
        <is>
          <t>e-Bér és TB előkészítés</t>
        </is>
      </c>
      <c r="B39" s="39" t="inlineStr">
        <is>
          <t>Ez a sablon támogatja az e-bér rendszer és a TB-nyilvántartás előkészítő adatgyűjtését.</t>
        </is>
      </c>
    </row>
    <row r="40" ht="22" customHeight="1">
      <c r="A40" s="26" t="inlineStr">
        <is>
          <t>Nem helyettesíti a hivatalos nyilvántartást</t>
        </is>
      </c>
      <c r="B40" s="40" t="inlineStr">
        <is>
          <t>A sablon tájékoztató jellegű. Hivatalos munkaidő-nyilvántartáshoz NAV-kompatibilis, hitelesített rendszer szükséges.</t>
        </is>
      </c>
    </row>
    <row r="41" ht="22" customHeight="1">
      <c r="A41" s="30" t="inlineStr">
        <is>
          <t>ÁFA és adóvonzatok</t>
        </is>
      </c>
      <c r="B41" s="39" t="inlineStr">
        <is>
          <t>A sablon bruttó órabérrel számol. SZJA, TB-járulék, szochó levonása külön bérszámfejtési feladat.</t>
        </is>
      </c>
    </row>
    <row r="42" ht="22" customHeight="1">
      <c r="A42" s="26" t="inlineStr">
        <is>
          <t>KATA vállalkozók</t>
        </is>
      </c>
      <c r="B42" s="40" t="inlineStr">
        <is>
          <t>Egyéni vállalkozóknál a bér fogalma eltér. Konzultáljon könyvelőjével.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2026-06-16T17:11:09Z</dcterms:created>
  <dcterms:modified xmlns:dcterms="http://purl.org/dc/terms/" xmlns:xsi="http://www.w3.org/2001/XMLSchema-instance" xsi:type="dcterms:W3CDTF">2026-06-16T17:11:09Z</dcterms:modified>
</cp:coreProperties>
</file>