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egrendelések" sheetId="1" state="visible" r:id="rId1"/>
    <sheet xmlns:r="http://schemas.openxmlformats.org/officeDocument/2006/relationships" name="Összesítő" sheetId="2" state="visible" r:id="rId2"/>
    <sheet xmlns:r="http://schemas.openxmlformats.org/officeDocument/2006/relationships" name="Törzsadatok" sheetId="3" state="visible" r:id="rId3"/>
    <sheet xmlns:r="http://schemas.openxmlformats.org/officeDocument/2006/relationships" name="Útmutató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.MM.DD."/>
    <numFmt numFmtId="165" formatCode="#,##0 &quot;Ft&quot;"/>
  </numFmts>
  <fonts count="8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FFFFFF"/>
      <sz val="12"/>
    </font>
    <font>
      <name val="Calibri"/>
      <b val="1"/>
      <color rgb="000F766E"/>
      <sz val="11"/>
    </font>
    <font>
      <name val="Calibri"/>
      <b val="1"/>
      <color rgb="00FFFFFF"/>
      <sz val="13"/>
    </font>
    <font>
      <name val="Calibri"/>
      <b val="1"/>
      <color rgb="00FFFFFF"/>
      <sz val="10"/>
    </font>
    <font>
      <name val="Calibri"/>
      <b val="1"/>
      <sz val="10"/>
    </font>
  </fonts>
  <fills count="10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0F766E"/>
      </patternFill>
    </fill>
    <fill>
      <patternFill patternType="solid">
        <fgColor rgb="0014B8A6"/>
      </patternFill>
    </fill>
    <fill>
      <patternFill patternType="solid">
        <fgColor rgb="00F0FDFA"/>
      </patternFill>
    </fill>
    <fill>
      <patternFill patternType="solid">
        <fgColor rgb="00334155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164" fontId="2" fillId="3" borderId="1" applyAlignment="1" pivotButton="0" quotePrefix="0" xfId="0">
      <alignment horizontal="left" vertical="center"/>
    </xf>
    <xf numFmtId="0" fontId="2" fillId="5" borderId="1" applyAlignment="1" pivotButton="0" quotePrefix="0" xfId="0">
      <alignment horizontal="center" vertical="center"/>
    </xf>
    <xf numFmtId="165" fontId="2" fillId="5" borderId="1" applyAlignment="1" pivotButton="0" quotePrefix="0" xfId="0">
      <alignment horizontal="right" vertical="center"/>
    </xf>
    <xf numFmtId="165" fontId="2" fillId="3" borderId="1" applyAlignment="1" pivotButton="0" quotePrefix="0" xfId="0">
      <alignment horizontal="right" vertical="center"/>
    </xf>
    <xf numFmtId="9" fontId="2" fillId="5" borderId="1" applyAlignment="1" pivotButton="0" quotePrefix="0" xfId="0">
      <alignment horizontal="center" vertical="center"/>
    </xf>
    <xf numFmtId="164" fontId="2" fillId="5" borderId="1" applyAlignment="1" pivotButton="0" quotePrefix="0" xfId="0">
      <alignment horizontal="left" vertical="center"/>
    </xf>
    <xf numFmtId="0" fontId="2" fillId="5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left" vertical="center"/>
    </xf>
    <xf numFmtId="164" fontId="2" fillId="4" borderId="1" applyAlignment="1" pivotButton="0" quotePrefix="0" xfId="0">
      <alignment horizontal="left" vertical="center"/>
    </xf>
    <xf numFmtId="165" fontId="2" fillId="4" borderId="1" applyAlignment="1" pivotButton="0" quotePrefix="0" xfId="0">
      <alignment horizontal="right" vertical="center"/>
    </xf>
    <xf numFmtId="0" fontId="2" fillId="4" borderId="1" applyAlignment="1" pivotButton="0" quotePrefix="0" xfId="0">
      <alignment horizontal="center" vertical="center"/>
    </xf>
    <xf numFmtId="0" fontId="3" fillId="6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1" fillId="7" borderId="1" applyAlignment="1" pivotButton="0" quotePrefix="0" xfId="0">
      <alignment horizontal="center" vertical="center"/>
    </xf>
    <xf numFmtId="0" fontId="2" fillId="8" borderId="1" applyAlignment="1" pivotButton="0" quotePrefix="0" xfId="0">
      <alignment horizontal="left" vertical="center"/>
    </xf>
    <xf numFmtId="0" fontId="4" fillId="8" borderId="1" applyAlignment="1" pivotButton="0" quotePrefix="0" xfId="0">
      <alignment horizontal="right" vertical="center"/>
    </xf>
    <xf numFmtId="165" fontId="4" fillId="4" borderId="1" applyAlignment="1" pivotButton="0" quotePrefix="0" xfId="0">
      <alignment horizontal="right" vertical="center"/>
    </xf>
    <xf numFmtId="165" fontId="4" fillId="8" borderId="1" applyAlignment="1" pivotButton="0" quotePrefix="0" xfId="0">
      <alignment horizontal="right" vertical="center"/>
    </xf>
    <xf numFmtId="0" fontId="4" fillId="4" borderId="1" applyAlignment="1" pivotButton="0" quotePrefix="0" xfId="0">
      <alignment horizontal="right" vertical="center"/>
    </xf>
    <xf numFmtId="9" fontId="4" fillId="4" borderId="1" applyAlignment="1" pivotButton="0" quotePrefix="0" xfId="0">
      <alignment horizontal="right" vertical="center"/>
    </xf>
    <xf numFmtId="9" fontId="4" fillId="8" borderId="1" applyAlignment="1" pivotButton="0" quotePrefix="0" xfId="0">
      <alignment horizontal="right" vertical="center"/>
    </xf>
    <xf numFmtId="0" fontId="5" fillId="2" borderId="1" applyAlignment="1" pivotButton="0" quotePrefix="0" xfId="0">
      <alignment horizontal="center" vertical="center"/>
    </xf>
    <xf numFmtId="0" fontId="6" fillId="9" borderId="1" applyAlignment="1" pivotButton="0" quotePrefix="0" xfId="0">
      <alignment horizontal="left" vertical="center"/>
    </xf>
    <xf numFmtId="0" fontId="6" fillId="9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left" vertical="center"/>
    </xf>
    <xf numFmtId="0" fontId="2" fillId="4" borderId="1" applyAlignment="1" pivotButton="0" quotePrefix="0" xfId="0">
      <alignment horizontal="left" vertical="center" wrapText="1"/>
    </xf>
    <xf numFmtId="0" fontId="7" fillId="3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1">
    <dxf>
      <font>
        <name val="Calibri"/>
        <color rgb="00DC2626"/>
        <sz val="10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Megrendelések nettó értéke státusz szerint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'Összesítő'!C20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'Összesítő'!$A$21:$A$26</f>
            </numRef>
          </cat>
          <val>
            <numRef>
              <f>'Összesítő'!$C$21:$C$26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Státusz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Nettó érték (Ft)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Státusz megoszlás</a:t>
            </a:r>
          </a:p>
        </rich>
      </tx>
    </title>
    <plotArea>
      <pieChart>
        <varyColors val="1"/>
        <ser>
          <idx val="0"/>
          <order val="0"/>
          <tx>
            <strRef>
              <f>'Összesítő'!B20</f>
            </strRef>
          </tx>
          <spPr>
            <a:ln xmlns:a="http://schemas.openxmlformats.org/drawingml/2006/main">
              <a:prstDash val="solid"/>
            </a:ln>
          </spPr>
          <cat>
            <numRef>
              <f>'Összesítő'!$A$21:$A$26</f>
            </numRef>
          </cat>
          <val>
            <numRef>
              <f>'Összesítő'!$B$21:$B$26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Havi nettó árbevétel alakulása (2026)</a:t>
            </a:r>
          </a:p>
        </rich>
      </tx>
    </title>
    <plotArea>
      <lineChart>
        <grouping val="standard"/>
        <ser>
          <idx val="0"/>
          <order val="0"/>
          <tx>
            <strRef>
              <f>'Összesítő'!B33</f>
            </strRef>
          </tx>
          <spPr>
            <a:ln xmlns:a="http://schemas.openxmlformats.org/drawingml/2006/main" w="25000">
              <a:solidFill>
                <a:srgbClr val="0F766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'Összesítő'!$A$34:$A$39</f>
            </numRef>
          </cat>
          <val>
            <numRef>
              <f>'Összesítő'!$B$34:$B$39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Hónap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Nettó érték (Ft)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4</col>
      <colOff>0</colOff>
      <row>2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21</row>
      <rowOff>0</rowOff>
    </from>
    <ext cx="504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4</col>
      <colOff>0</colOff>
      <row>33</row>
      <rowOff>0</rowOff>
    </from>
    <ext cx="6480000" cy="43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1"/>
  <sheetViews>
    <sheetView workbookViewId="0">
      <selection activeCell="A1" sqref="A1"/>
    </sheetView>
  </sheetViews>
  <sheetFormatPr baseColWidth="8" defaultRowHeight="15"/>
  <cols>
    <col width="18" customWidth="1" min="1" max="1"/>
    <col width="15" customWidth="1" min="2" max="2"/>
    <col width="22" customWidth="1" min="3" max="3"/>
    <col width="20" customWidth="1" min="4" max="4"/>
    <col width="18" customWidth="1" min="5" max="5"/>
    <col width="16" customWidth="1" min="6" max="6"/>
    <col width="20" customWidth="1" min="7" max="7"/>
    <col width="28" customWidth="1" min="8" max="8"/>
    <col width="12" customWidth="1" min="9" max="9"/>
    <col width="16" customWidth="1" min="10" max="10"/>
    <col width="18" customWidth="1" min="11" max="11"/>
    <col width="12" customWidth="1" min="12" max="12"/>
    <col width="18" customWidth="1" min="13" max="13"/>
    <col width="18" customWidth="1" min="14" max="14"/>
    <col width="18" customWidth="1" min="15" max="15"/>
    <col width="18" customWidth="1" min="16" max="16"/>
    <col width="18" customWidth="1" min="17" max="17"/>
    <col width="13" customWidth="1" min="18" max="18"/>
    <col width="25" customWidth="1" min="19" max="19"/>
  </cols>
  <sheetData>
    <row r="1" ht="30" customHeight="1">
      <c r="A1" s="1" t="inlineStr">
        <is>
          <t>Megr. azonosító</t>
        </is>
      </c>
      <c r="B1" s="1" t="inlineStr">
        <is>
          <t>Megr. dátuma</t>
        </is>
      </c>
      <c r="C1" s="1" t="inlineStr">
        <is>
          <t>Vevő neve</t>
        </is>
      </c>
      <c r="D1" s="1" t="inlineStr">
        <is>
          <t>Vevő típusa</t>
        </is>
      </c>
      <c r="E1" s="1" t="inlineStr">
        <is>
          <t>Vevő város</t>
        </is>
      </c>
      <c r="F1" s="1" t="inlineStr">
        <is>
          <t>Adószám</t>
        </is>
      </c>
      <c r="G1" s="1" t="inlineStr">
        <is>
          <t>Kapcsolattartó</t>
        </is>
      </c>
      <c r="H1" s="1" t="inlineStr">
        <is>
          <t>Termék / Szolgáltatás</t>
        </is>
      </c>
      <c r="I1" s="1" t="inlineStr">
        <is>
          <t>Mennyiség</t>
        </is>
      </c>
      <c r="J1" s="1" t="inlineStr">
        <is>
          <t>Egységár (Ft)</t>
        </is>
      </c>
      <c r="K1" s="1" t="inlineStr">
        <is>
          <t>Nettó érték (Ft)</t>
        </is>
      </c>
      <c r="L1" s="1" t="inlineStr">
        <is>
          <t>ÁFA kulcs</t>
        </is>
      </c>
      <c r="M1" s="1" t="inlineStr">
        <is>
          <t>ÁFA összege (Ft)</t>
        </is>
      </c>
      <c r="N1" s="1" t="inlineStr">
        <is>
          <t>Bruttó érték (Ft)</t>
        </is>
      </c>
      <c r="O1" s="1" t="inlineStr">
        <is>
          <t>Teljesítés dátuma</t>
        </is>
      </c>
      <c r="P1" s="1" t="inlineStr">
        <is>
          <t>Fizetési határidő</t>
        </is>
      </c>
      <c r="Q1" s="1" t="inlineStr">
        <is>
          <t>Státusz</t>
        </is>
      </c>
      <c r="R1" s="1" t="inlineStr">
        <is>
          <t>Késedelmes?</t>
        </is>
      </c>
      <c r="S1" s="1" t="inlineStr">
        <is>
          <t>Megjegyzés</t>
        </is>
      </c>
    </row>
    <row r="2">
      <c r="A2" s="2" t="inlineStr">
        <is>
          <t>MR-2026-001</t>
        </is>
      </c>
      <c r="B2" s="3" t="inlineStr">
        <is>
          <t>2026.01.08.</t>
        </is>
      </c>
      <c r="C2" s="2" t="inlineStr">
        <is>
          <t>Nagy Péter</t>
        </is>
      </c>
      <c r="D2" s="2" t="inlineStr">
        <is>
          <t>Kft.</t>
        </is>
      </c>
      <c r="E2" s="2" t="inlineStr">
        <is>
          <t>Budapest</t>
        </is>
      </c>
      <c r="F2" s="2" t="inlineStr">
        <is>
          <t>12345678-2-41</t>
        </is>
      </c>
      <c r="G2" s="2" t="inlineStr">
        <is>
          <t>Nagy Péter</t>
        </is>
      </c>
      <c r="H2" s="2" t="inlineStr">
        <is>
          <t>Irodaszék (10 db)</t>
        </is>
      </c>
      <c r="I2" s="4" t="n">
        <v>10</v>
      </c>
      <c r="J2" s="5" t="n">
        <v>45000</v>
      </c>
      <c r="K2" s="6">
        <f>I2*J2</f>
        <v/>
      </c>
      <c r="L2" s="7" t="n">
        <v>0.27</v>
      </c>
      <c r="M2" s="6">
        <f>K2*L2</f>
        <v/>
      </c>
      <c r="N2" s="6">
        <f>K2+M2</f>
        <v/>
      </c>
      <c r="O2" s="8" t="inlineStr">
        <is>
          <t>2026.01.20.</t>
        </is>
      </c>
      <c r="P2" s="8" t="inlineStr">
        <is>
          <t>2026.02.07.</t>
        </is>
      </c>
      <c r="Q2" s="9" t="inlineStr">
        <is>
          <t>Teljesítve</t>
        </is>
      </c>
      <c r="R2" s="10">
        <f>IF(AND(Q2&lt;&gt;"Teljesítve",Q2&lt;&gt;"Fizetve",Q2&lt;&gt;"Törölve",P2&lt;TODAY()),"Igen","Nem")</f>
        <v/>
      </c>
      <c r="S2" s="9" t="inlineStr">
        <is>
          <t>Első rendelés</t>
        </is>
      </c>
    </row>
    <row r="3">
      <c r="A3" s="11" t="inlineStr">
        <is>
          <t>MR-2026-002</t>
        </is>
      </c>
      <c r="B3" s="12" t="inlineStr">
        <is>
          <t>2026.01.15.</t>
        </is>
      </c>
      <c r="C3" s="11" t="inlineStr">
        <is>
          <t>Kovács Anna</t>
        </is>
      </c>
      <c r="D3" s="11" t="inlineStr">
        <is>
          <t>Bt.</t>
        </is>
      </c>
      <c r="E3" s="11" t="inlineStr">
        <is>
          <t>Debrecen</t>
        </is>
      </c>
      <c r="F3" s="11" t="inlineStr">
        <is>
          <t>23456789-1-09</t>
        </is>
      </c>
      <c r="G3" s="11" t="inlineStr">
        <is>
          <t>Kovács Anna</t>
        </is>
      </c>
      <c r="H3" s="11" t="inlineStr">
        <is>
          <t>Nyomtatópapír (50 csomag)</t>
        </is>
      </c>
      <c r="I3" s="4" t="n">
        <v>50</v>
      </c>
      <c r="J3" s="5" t="n">
        <v>3200</v>
      </c>
      <c r="K3" s="13">
        <f>I3*J3</f>
        <v/>
      </c>
      <c r="L3" s="7" t="n">
        <v>0.27</v>
      </c>
      <c r="M3" s="13">
        <f>K3*L3</f>
        <v/>
      </c>
      <c r="N3" s="13">
        <f>K3+M3</f>
        <v/>
      </c>
      <c r="O3" s="8" t="inlineStr">
        <is>
          <t>2026.01.22.</t>
        </is>
      </c>
      <c r="P3" s="8" t="inlineStr">
        <is>
          <t>2026.02.14.</t>
        </is>
      </c>
      <c r="Q3" s="9" t="inlineStr">
        <is>
          <t>Fizetve</t>
        </is>
      </c>
      <c r="R3" s="14">
        <f>IF(AND(Q3&lt;&gt;"Teljesítve",Q3&lt;&gt;"Fizetve",Q3&lt;&gt;"Törölve",P3&lt;TODAY()),"Igen","Nem")</f>
        <v/>
      </c>
      <c r="S3" s="9" t="inlineStr">
        <is>
          <t>Rendszeres vevő</t>
        </is>
      </c>
    </row>
    <row r="4">
      <c r="A4" s="2" t="inlineStr">
        <is>
          <t>MR-2026-003</t>
        </is>
      </c>
      <c r="B4" s="3" t="inlineStr">
        <is>
          <t>2026.02.03.</t>
        </is>
      </c>
      <c r="C4" s="2" t="inlineStr">
        <is>
          <t>Szabó Gábor</t>
        </is>
      </c>
      <c r="D4" s="2" t="inlineStr">
        <is>
          <t>egyéni vállalkozó</t>
        </is>
      </c>
      <c r="E4" s="2" t="inlineStr">
        <is>
          <t>Szeged</t>
        </is>
      </c>
      <c r="F4" s="2" t="inlineStr">
        <is>
          <t>34567890-1-06</t>
        </is>
      </c>
      <c r="G4" s="2" t="inlineStr">
        <is>
          <t>Szabó Gábor</t>
        </is>
      </c>
      <c r="H4" s="2" t="inlineStr">
        <is>
          <t>Weboldal-karbantartás</t>
        </is>
      </c>
      <c r="I4" s="4" t="n">
        <v>1</v>
      </c>
      <c r="J4" s="5" t="n">
        <v>180000</v>
      </c>
      <c r="K4" s="6">
        <f>I4*J4</f>
        <v/>
      </c>
      <c r="L4" s="7" t="n">
        <v>0.27</v>
      </c>
      <c r="M4" s="6">
        <f>K4*L4</f>
        <v/>
      </c>
      <c r="N4" s="6">
        <f>K4+M4</f>
        <v/>
      </c>
      <c r="O4" s="8" t="inlineStr">
        <is>
          <t>2026.02.28.</t>
        </is>
      </c>
      <c r="P4" s="8" t="inlineStr">
        <is>
          <t>2026.03.15.</t>
        </is>
      </c>
      <c r="Q4" s="9" t="inlineStr">
        <is>
          <t>Számlázva</t>
        </is>
      </c>
      <c r="R4" s="10">
        <f>IF(AND(Q4&lt;&gt;"Teljesítve",Q4&lt;&gt;"Fizetve",Q4&lt;&gt;"Törölve",P4&lt;TODAY()),"Igen","Nem")</f>
        <v/>
      </c>
      <c r="S4" s="9" t="inlineStr">
        <is>
          <t>Havi karbantartás</t>
        </is>
      </c>
    </row>
    <row r="5">
      <c r="A5" s="11" t="inlineStr">
        <is>
          <t>MR-2026-004</t>
        </is>
      </c>
      <c r="B5" s="12" t="inlineStr">
        <is>
          <t>2026.02.18.</t>
        </is>
      </c>
      <c r="C5" s="11" t="inlineStr">
        <is>
          <t>Tóth Erzsébet</t>
        </is>
      </c>
      <c r="D5" s="11" t="inlineStr">
        <is>
          <t>Kft.</t>
        </is>
      </c>
      <c r="E5" s="11" t="inlineStr">
        <is>
          <t>Győr</t>
        </is>
      </c>
      <c r="F5" s="11" t="inlineStr">
        <is>
          <t>45678901-2-08</t>
        </is>
      </c>
      <c r="G5" s="11" t="inlineStr">
        <is>
          <t>Tóth Erzsébet</t>
        </is>
      </c>
      <c r="H5" s="11" t="inlineStr">
        <is>
          <t>Logótervezés</t>
        </is>
      </c>
      <c r="I5" s="4" t="n">
        <v>1</v>
      </c>
      <c r="J5" s="5" t="n">
        <v>95000</v>
      </c>
      <c r="K5" s="13">
        <f>I5*J5</f>
        <v/>
      </c>
      <c r="L5" s="7" t="n">
        <v>0.27</v>
      </c>
      <c r="M5" s="13">
        <f>K5*L5</f>
        <v/>
      </c>
      <c r="N5" s="13">
        <f>K5+M5</f>
        <v/>
      </c>
      <c r="O5" s="8" t="inlineStr">
        <is>
          <t>2026.03.10.</t>
        </is>
      </c>
      <c r="P5" s="8" t="inlineStr">
        <is>
          <t>2026.03.20.</t>
        </is>
      </c>
      <c r="Q5" s="9" t="inlineStr">
        <is>
          <t>Teljesítve</t>
        </is>
      </c>
      <c r="R5" s="14">
        <f>IF(AND(Q5&lt;&gt;"Teljesítve",Q5&lt;&gt;"Fizetve",Q5&lt;&gt;"Törölve",P5&lt;TODAY()),"Igen","Nem")</f>
        <v/>
      </c>
      <c r="S5" s="9" t="inlineStr"/>
    </row>
    <row r="6">
      <c r="A6" s="2" t="inlineStr">
        <is>
          <t>MR-2026-005</t>
        </is>
      </c>
      <c r="B6" s="3" t="inlineStr">
        <is>
          <t>2026.03.05.</t>
        </is>
      </c>
      <c r="C6" s="2" t="inlineStr">
        <is>
          <t>Horváth Zoltán</t>
        </is>
      </c>
      <c r="D6" s="2" t="inlineStr">
        <is>
          <t>Bt.</t>
        </is>
      </c>
      <c r="E6" s="2" t="inlineStr">
        <is>
          <t>Miskolc</t>
        </is>
      </c>
      <c r="F6" s="2" t="inlineStr">
        <is>
          <t>56789012-1-05</t>
        </is>
      </c>
      <c r="G6" s="2" t="inlineStr">
        <is>
          <t>Horváth Zoltán</t>
        </is>
      </c>
      <c r="H6" s="2" t="inlineStr">
        <is>
          <t>Csomagolóanyag (200 db)</t>
        </is>
      </c>
      <c r="I6" s="4" t="n">
        <v>200</v>
      </c>
      <c r="J6" s="5" t="n">
        <v>850</v>
      </c>
      <c r="K6" s="6">
        <f>I6*J6</f>
        <v/>
      </c>
      <c r="L6" s="7" t="n">
        <v>0.27</v>
      </c>
      <c r="M6" s="6">
        <f>K6*L6</f>
        <v/>
      </c>
      <c r="N6" s="6">
        <f>K6+M6</f>
        <v/>
      </c>
      <c r="O6" s="8" t="inlineStr">
        <is>
          <t>2026.03.20.</t>
        </is>
      </c>
      <c r="P6" s="8" t="inlineStr">
        <is>
          <t>2026.04.04.</t>
        </is>
      </c>
      <c r="Q6" s="9" t="inlineStr">
        <is>
          <t>Fizetve</t>
        </is>
      </c>
      <c r="R6" s="10">
        <f>IF(AND(Q6&lt;&gt;"Teljesítve",Q6&lt;&gt;"Fizetve",Q6&lt;&gt;"Törölve",P6&lt;TODAY()),"Igen","Nem")</f>
        <v/>
      </c>
      <c r="S6" s="9" t="inlineStr">
        <is>
          <t>Sürgős</t>
        </is>
      </c>
    </row>
    <row r="7">
      <c r="A7" s="11" t="inlineStr">
        <is>
          <t>MR-2026-006</t>
        </is>
      </c>
      <c r="B7" s="12" t="inlineStr">
        <is>
          <t>2026.03.22.</t>
        </is>
      </c>
      <c r="C7" s="11" t="inlineStr">
        <is>
          <t>Kiss Mária</t>
        </is>
      </c>
      <c r="D7" s="11" t="inlineStr">
        <is>
          <t>egyéni vállalkozó</t>
        </is>
      </c>
      <c r="E7" s="11" t="inlineStr">
        <is>
          <t>Pécs</t>
        </is>
      </c>
      <c r="F7" s="11" t="inlineStr">
        <is>
          <t>67890123-1-02</t>
        </is>
      </c>
      <c r="G7" s="11" t="inlineStr">
        <is>
          <t>Kiss Mária</t>
        </is>
      </c>
      <c r="H7" s="11" t="inlineStr">
        <is>
          <t>Üzleti tanácsadás (5 óra)</t>
        </is>
      </c>
      <c r="I7" s="4" t="n">
        <v>5</v>
      </c>
      <c r="J7" s="5" t="n">
        <v>22000</v>
      </c>
      <c r="K7" s="13">
        <f>I7*J7</f>
        <v/>
      </c>
      <c r="L7" s="7" t="n">
        <v>0.27</v>
      </c>
      <c r="M7" s="13">
        <f>K7*L7</f>
        <v/>
      </c>
      <c r="N7" s="13">
        <f>K7+M7</f>
        <v/>
      </c>
      <c r="O7" s="8" t="inlineStr">
        <is>
          <t>2026.04.15.</t>
        </is>
      </c>
      <c r="P7" s="8" t="inlineStr">
        <is>
          <t>2026.04.21.</t>
        </is>
      </c>
      <c r="Q7" s="9" t="inlineStr">
        <is>
          <t>Teljesítve</t>
        </is>
      </c>
      <c r="R7" s="14">
        <f>IF(AND(Q7&lt;&gt;"Teljesítve",Q7&lt;&gt;"Fizetve",Q7&lt;&gt;"Törölve",P7&lt;TODAY()),"Igen","Nem")</f>
        <v/>
      </c>
      <c r="S7" s="9" t="inlineStr">
        <is>
          <t>Stratégiai tervezés</t>
        </is>
      </c>
    </row>
    <row r="8">
      <c r="A8" s="2" t="inlineStr">
        <is>
          <t>MR-2026-007</t>
        </is>
      </c>
      <c r="B8" s="3" t="inlineStr">
        <is>
          <t>2026.04.10.</t>
        </is>
      </c>
      <c r="C8" s="2" t="inlineStr">
        <is>
          <t>Varga István</t>
        </is>
      </c>
      <c r="D8" s="2" t="inlineStr">
        <is>
          <t>Kft.</t>
        </is>
      </c>
      <c r="E8" s="2" t="inlineStr">
        <is>
          <t>Kecskemét</t>
        </is>
      </c>
      <c r="F8" s="2" t="inlineStr">
        <is>
          <t>78901234-2-03</t>
        </is>
      </c>
      <c r="G8" s="2" t="inlineStr">
        <is>
          <t>Varga István</t>
        </is>
      </c>
      <c r="H8" s="2" t="inlineStr">
        <is>
          <t>Reklámanyag tervezés</t>
        </is>
      </c>
      <c r="I8" s="4" t="n">
        <v>1</v>
      </c>
      <c r="J8" s="5" t="n">
        <v>145000</v>
      </c>
      <c r="K8" s="6">
        <f>I8*J8</f>
        <v/>
      </c>
      <c r="L8" s="7" t="n">
        <v>0.27</v>
      </c>
      <c r="M8" s="6">
        <f>K8*L8</f>
        <v/>
      </c>
      <c r="N8" s="6">
        <f>K8+M8</f>
        <v/>
      </c>
      <c r="O8" s="8" t="inlineStr">
        <is>
          <t>2026.05.05.</t>
        </is>
      </c>
      <c r="P8" s="8" t="inlineStr">
        <is>
          <t>2026.05.10.</t>
        </is>
      </c>
      <c r="Q8" s="9" t="inlineStr">
        <is>
          <t>Számlázva</t>
        </is>
      </c>
      <c r="R8" s="10">
        <f>IF(AND(Q8&lt;&gt;"Teljesítve",Q8&lt;&gt;"Fizetve",Q8&lt;&gt;"Törölve",P8&lt;TODAY()),"Igen","Nem")</f>
        <v/>
      </c>
      <c r="S8" s="9" t="inlineStr"/>
    </row>
    <row r="9">
      <c r="A9" s="11" t="inlineStr">
        <is>
          <t>MR-2026-008</t>
        </is>
      </c>
      <c r="B9" s="12" t="inlineStr">
        <is>
          <t>2026.04.28.</t>
        </is>
      </c>
      <c r="C9" s="11" t="inlineStr">
        <is>
          <t>Németh Judit</t>
        </is>
      </c>
      <c r="D9" s="11" t="inlineStr">
        <is>
          <t>Bt.</t>
        </is>
      </c>
      <c r="E9" s="11" t="inlineStr">
        <is>
          <t>Székesfehérvár</t>
        </is>
      </c>
      <c r="F9" s="11" t="inlineStr">
        <is>
          <t>89012345-1-07</t>
        </is>
      </c>
      <c r="G9" s="11" t="inlineStr">
        <is>
          <t>Németh Judit</t>
        </is>
      </c>
      <c r="H9" s="11" t="inlineStr">
        <is>
          <t>IT szerviz (3 alkalom)</t>
        </is>
      </c>
      <c r="I9" s="4" t="n">
        <v>3</v>
      </c>
      <c r="J9" s="5" t="n">
        <v>35000</v>
      </c>
      <c r="K9" s="13">
        <f>I9*J9</f>
        <v/>
      </c>
      <c r="L9" s="7" t="n">
        <v>0.27</v>
      </c>
      <c r="M9" s="13">
        <f>K9*L9</f>
        <v/>
      </c>
      <c r="N9" s="13">
        <f>K9+M9</f>
        <v/>
      </c>
      <c r="O9" s="8" t="inlineStr">
        <is>
          <t>2026.05.20.</t>
        </is>
      </c>
      <c r="P9" s="8" t="inlineStr">
        <is>
          <t>2026.05.28.</t>
        </is>
      </c>
      <c r="Q9" s="9" t="inlineStr">
        <is>
          <t>Feldolgozás alatt</t>
        </is>
      </c>
      <c r="R9" s="14">
        <f>IF(AND(Q9&lt;&gt;"Teljesítve",Q9&lt;&gt;"Fizetve",Q9&lt;&gt;"Törölve",P9&lt;TODAY()),"Igen","Nem")</f>
        <v/>
      </c>
      <c r="S9" s="9" t="inlineStr">
        <is>
          <t>Rendszeres</t>
        </is>
      </c>
    </row>
    <row r="10">
      <c r="A10" s="2" t="inlineStr">
        <is>
          <t>MR-2026-009</t>
        </is>
      </c>
      <c r="B10" s="3" t="inlineStr">
        <is>
          <t>2026.05.14.</t>
        </is>
      </c>
      <c r="C10" s="2" t="inlineStr">
        <is>
          <t>Farkas Tamás</t>
        </is>
      </c>
      <c r="D10" s="2" t="inlineStr">
        <is>
          <t>egyéni vállalkozó</t>
        </is>
      </c>
      <c r="E10" s="2" t="inlineStr">
        <is>
          <t>Nyíregyháza</t>
        </is>
      </c>
      <c r="F10" s="2" t="inlineStr">
        <is>
          <t>90123456-1-15</t>
        </is>
      </c>
      <c r="G10" s="2" t="inlineStr">
        <is>
          <t>Farkas Tamás</t>
        </is>
      </c>
      <c r="H10" s="2" t="inlineStr">
        <is>
          <t>Nyomtatópapír (20 csomag)</t>
        </is>
      </c>
      <c r="I10" s="4" t="n">
        <v>20</v>
      </c>
      <c r="J10" s="5" t="n">
        <v>3200</v>
      </c>
      <c r="K10" s="6">
        <f>I10*J10</f>
        <v/>
      </c>
      <c r="L10" s="7" t="n">
        <v>0.05</v>
      </c>
      <c r="M10" s="6">
        <f>K10*L10</f>
        <v/>
      </c>
      <c r="N10" s="6">
        <f>K10+M10</f>
        <v/>
      </c>
      <c r="O10" s="8" t="inlineStr"/>
      <c r="P10" s="8" t="inlineStr">
        <is>
          <t>2026.06.13.</t>
        </is>
      </c>
      <c r="Q10" s="9" t="inlineStr">
        <is>
          <t>Feldolgozás alatt</t>
        </is>
      </c>
      <c r="R10" s="10">
        <f>IF(AND(Q10&lt;&gt;"Teljesítve",Q10&lt;&gt;"Fizetve",Q10&lt;&gt;"Törölve",P10&lt;TODAY()),"Igen","Nem")</f>
        <v/>
      </c>
      <c r="S10" s="9" t="inlineStr">
        <is>
          <t>Kedvezményes ÁFA</t>
        </is>
      </c>
    </row>
    <row r="11">
      <c r="A11" s="11" t="inlineStr">
        <is>
          <t>MR-2026-010</t>
        </is>
      </c>
      <c r="B11" s="12" t="inlineStr">
        <is>
          <t>2026.06.02.</t>
        </is>
      </c>
      <c r="C11" s="11" t="inlineStr">
        <is>
          <t>Balogh Éva</t>
        </is>
      </c>
      <c r="D11" s="11" t="inlineStr">
        <is>
          <t>Kft.</t>
        </is>
      </c>
      <c r="E11" s="11" t="inlineStr">
        <is>
          <t>Szombathely</t>
        </is>
      </c>
      <c r="F11" s="11" t="inlineStr">
        <is>
          <t>01234567-2-18</t>
        </is>
      </c>
      <c r="G11" s="11" t="inlineStr">
        <is>
          <t>Balogh Éva</t>
        </is>
      </c>
      <c r="H11" s="11" t="inlineStr">
        <is>
          <t>Irodabútor csomag</t>
        </is>
      </c>
      <c r="I11" s="4" t="n">
        <v>5</v>
      </c>
      <c r="J11" s="5" t="n">
        <v>78000</v>
      </c>
      <c r="K11" s="13">
        <f>I11*J11</f>
        <v/>
      </c>
      <c r="L11" s="7" t="n">
        <v>0.27</v>
      </c>
      <c r="M11" s="13">
        <f>K11*L11</f>
        <v/>
      </c>
      <c r="N11" s="13">
        <f>K11+M11</f>
        <v/>
      </c>
      <c r="O11" s="8" t="inlineStr"/>
      <c r="P11" s="8" t="inlineStr">
        <is>
          <t>2026.07.02.</t>
        </is>
      </c>
      <c r="Q11" s="9" t="inlineStr">
        <is>
          <t>Új</t>
        </is>
      </c>
      <c r="R11" s="14">
        <f>IF(AND(Q11&lt;&gt;"Teljesítve",Q11&lt;&gt;"Fizetve",Q11&lt;&gt;"Törölve",P11&lt;TODAY()),"Igen","Nem")</f>
        <v/>
      </c>
      <c r="S11" s="9" t="inlineStr">
        <is>
          <t>Ajánlat elfogadva</t>
        </is>
      </c>
    </row>
  </sheetData>
  <conditionalFormatting sqref="A2:S11">
    <cfRule type="expression" priority="1" dxfId="0" stopIfTrue="0">
      <formula>=$R2="Igen"</formula>
    </cfRule>
  </conditionalFormatting>
  <dataValidations count="3">
    <dataValidation sqref="Q2:Q100" showErrorMessage="1" showInputMessage="1" allowBlank="1" errorTitle="Érvénytelen státusz" error="Kérem válasszon a listából!" type="list">
      <formula1>"Új,Feldolgozás alatt,Teljesítve,Számlázva,Fizetve,Törölve"</formula1>
    </dataValidation>
    <dataValidation sqref="D2:D100" showErrorMessage="1" showInputMessage="1" allowBlank="1" type="list">
      <formula1>"Kft.,Bt.,egyéni vállalkozó"</formula1>
    </dataValidation>
    <dataValidation sqref="L2:L100" showErrorMessage="1" showInputMessage="1" allowBlank="1" type="list">
      <formula1>"0.27,0.18,0.05,0"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9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 ht="36" customHeight="1">
      <c r="A1" s="15" t="inlineStr">
        <is>
          <t>MEGRENDELÉS ÖSSZESÍTŐ – 2026</t>
        </is>
      </c>
      <c r="B1" s="16" t="n"/>
      <c r="C1" s="16" t="n"/>
      <c r="D1" s="16" t="n"/>
      <c r="E1" s="16" t="n"/>
      <c r="F1" s="17" t="n"/>
    </row>
    <row r="2"/>
    <row r="3" ht="24" customHeight="1">
      <c r="A3" s="18" t="inlineStr">
        <is>
          <t>Mutató</t>
        </is>
      </c>
      <c r="B3" s="18" t="inlineStr">
        <is>
          <t>Érték</t>
        </is>
      </c>
    </row>
    <row r="4" ht="22" customHeight="1">
      <c r="A4" s="19" t="inlineStr">
        <is>
          <t>Összes megrendelés (db)</t>
        </is>
      </c>
      <c r="B4" s="20">
        <f>COUNTA(Megrendelések!A2:A11)</f>
        <v/>
      </c>
    </row>
    <row r="5" ht="22" customHeight="1">
      <c r="A5" s="11" t="inlineStr">
        <is>
          <t>Teljes nettó árbevétel (Ft)</t>
        </is>
      </c>
      <c r="B5" s="21">
        <f>SUM(Megrendelések!K2:K11)</f>
        <v/>
      </c>
    </row>
    <row r="6" ht="22" customHeight="1">
      <c r="A6" s="19" t="inlineStr">
        <is>
          <t>Teljes ÁFA összege (Ft)</t>
        </is>
      </c>
      <c r="B6" s="22">
        <f>SUM(Megrendelések!M2:M11)</f>
        <v/>
      </c>
    </row>
    <row r="7" ht="22" customHeight="1">
      <c r="A7" s="11" t="inlineStr">
        <is>
          <t>Teljes bruttó érték (Ft)</t>
        </is>
      </c>
      <c r="B7" s="21">
        <f>SUM(Megrendelések!N2:N11)</f>
        <v/>
      </c>
    </row>
    <row r="8" ht="22" customHeight="1">
      <c r="A8" s="19" t="inlineStr">
        <is>
          <t>Átlagos megrendelési érték (Ft)</t>
        </is>
      </c>
      <c r="B8" s="22">
        <f>IFERROR(AVERAGE(Megrendelések!K2:K11),0)</f>
        <v/>
      </c>
    </row>
    <row r="9" ht="22" customHeight="1">
      <c r="A9" s="11" t="inlineStr">
        <is>
          <t>Teljesített megrendelések (db)</t>
        </is>
      </c>
      <c r="B9" s="23">
        <f>COUNTIF(Megrendelések!Q2:Q11,"Teljesítve")</f>
        <v/>
      </c>
    </row>
    <row r="10" ht="22" customHeight="1">
      <c r="A10" s="19" t="inlineStr">
        <is>
          <t>Fizetve megrendelések (db)</t>
        </is>
      </c>
      <c r="B10" s="20">
        <f>COUNTIF(Megrendelések!Q2:Q11,"Fizetve")</f>
        <v/>
      </c>
    </row>
    <row r="11" ht="22" customHeight="1">
      <c r="A11" s="11" t="inlineStr">
        <is>
          <t>Számlázva (db)</t>
        </is>
      </c>
      <c r="B11" s="23">
        <f>COUNTIF(Megrendelések!Q2:Q11,"Számlázva")</f>
        <v/>
      </c>
    </row>
    <row r="12" ht="22" customHeight="1">
      <c r="A12" s="19" t="inlineStr">
        <is>
          <t>Feldolgozás alatt (db)</t>
        </is>
      </c>
      <c r="B12" s="20">
        <f>COUNTIF(Megrendelések!Q2:Q11,"Feldolgozás alatt")</f>
        <v/>
      </c>
    </row>
    <row r="13" ht="22" customHeight="1">
      <c r="A13" s="11" t="inlineStr">
        <is>
          <t>Új megrendelések (db)</t>
        </is>
      </c>
      <c r="B13" s="23">
        <f>COUNTIF(Megrendelések!Q2:Q11,"Új")</f>
        <v/>
      </c>
    </row>
    <row r="14" ht="22" customHeight="1">
      <c r="A14" s="19" t="inlineStr">
        <is>
          <t>Késedelmes megrendelések (db)</t>
        </is>
      </c>
      <c r="B14" s="20">
        <f>COUNTIF(Megrendelések!R2:R11,"Igen")</f>
        <v/>
      </c>
    </row>
    <row r="15" ht="22" customHeight="1">
      <c r="A15" s="11" t="inlineStr">
        <is>
          <t>Teljesítési arány (%)</t>
        </is>
      </c>
      <c r="B15" s="24">
        <f>IFERROR(COUNTIF(Megrendelések!Q2:Q11,"Teljesítve")/COUNTA(Megrendelések!A2:A11),0)</f>
        <v/>
      </c>
    </row>
    <row r="16" ht="22" customHeight="1">
      <c r="A16" s="19" t="inlineStr">
        <is>
          <t>Fizetési arány (%)</t>
        </is>
      </c>
      <c r="B16" s="25">
        <f>IFERROR(COUNTIF(Megrendelések!Q2:Q11,"Fizetve")/COUNTA(Megrendelések!A2:A11),0)</f>
        <v/>
      </c>
    </row>
    <row r="17"/>
    <row r="18"/>
    <row r="19"/>
    <row r="20">
      <c r="A20" s="18" t="inlineStr">
        <is>
          <t>Státusz szerinti összesítés</t>
        </is>
      </c>
      <c r="B20" s="18" t="inlineStr">
        <is>
          <t>Darab</t>
        </is>
      </c>
      <c r="C20" s="18" t="inlineStr">
        <is>
          <t>Nettó érték (Ft)</t>
        </is>
      </c>
    </row>
    <row r="21" ht="20" customHeight="1">
      <c r="A21" s="11" t="inlineStr">
        <is>
          <t>Új</t>
        </is>
      </c>
      <c r="B21" s="14">
        <f>COUNTIF(Megrendelések!Q2:Q11,"Új")</f>
        <v/>
      </c>
      <c r="C21" s="13">
        <f>SUMIF(Megrendelések!Q2:Q11,"Új",Megrendelések!K2:K11)</f>
        <v/>
      </c>
    </row>
    <row r="22" ht="20" customHeight="1">
      <c r="A22" s="2" t="inlineStr">
        <is>
          <t>Feldolgozás alatt</t>
        </is>
      </c>
      <c r="B22" s="10">
        <f>COUNTIF(Megrendelések!Q2:Q11,"Feldolgozás alatt")</f>
        <v/>
      </c>
      <c r="C22" s="6">
        <f>SUMIF(Megrendelések!Q2:Q11,"Feldolgozás alatt",Megrendelések!K2:K11)</f>
        <v/>
      </c>
    </row>
    <row r="23" ht="20" customHeight="1">
      <c r="A23" s="11" t="inlineStr">
        <is>
          <t>Teljesítve</t>
        </is>
      </c>
      <c r="B23" s="14">
        <f>COUNTIF(Megrendelések!Q2:Q11,"Teljesítve")</f>
        <v/>
      </c>
      <c r="C23" s="13">
        <f>SUMIF(Megrendelések!Q2:Q11,"Teljesítve",Megrendelések!K2:K11)</f>
        <v/>
      </c>
    </row>
    <row r="24" ht="20" customHeight="1">
      <c r="A24" s="2" t="inlineStr">
        <is>
          <t>Számlázva</t>
        </is>
      </c>
      <c r="B24" s="10">
        <f>COUNTIF(Megrendelések!Q2:Q11,"Számlázva")</f>
        <v/>
      </c>
      <c r="C24" s="6">
        <f>SUMIF(Megrendelések!Q2:Q11,"Számlázva",Megrendelések!K2:K11)</f>
        <v/>
      </c>
    </row>
    <row r="25" ht="20" customHeight="1">
      <c r="A25" s="11" t="inlineStr">
        <is>
          <t>Fizetve</t>
        </is>
      </c>
      <c r="B25" s="14">
        <f>COUNTIF(Megrendelések!Q2:Q11,"Fizetve")</f>
        <v/>
      </c>
      <c r="C25" s="13">
        <f>SUMIF(Megrendelések!Q2:Q11,"Fizetve",Megrendelések!K2:K11)</f>
        <v/>
      </c>
    </row>
    <row r="26" ht="20" customHeight="1">
      <c r="A26" s="2" t="inlineStr">
        <is>
          <t>Törölve</t>
        </is>
      </c>
      <c r="B26" s="10">
        <f>COUNTIF(Megrendelések!Q2:Q11,"Törölve")</f>
        <v/>
      </c>
      <c r="C26" s="6">
        <f>SUMIF(Megrendelések!Q2:Q11,"Törölve",Megrendelések!K2:K11)</f>
        <v/>
      </c>
    </row>
    <row r="27"/>
    <row r="28"/>
    <row r="29"/>
    <row r="30"/>
    <row r="31"/>
    <row r="32"/>
    <row r="33">
      <c r="A33" s="18" t="inlineStr">
        <is>
          <t>Havi nettó érték összesítés</t>
        </is>
      </c>
      <c r="B33" s="18" t="inlineStr">
        <is>
          <t>Nettó összeg (Ft)</t>
        </is>
      </c>
    </row>
    <row r="34" ht="20" customHeight="1">
      <c r="A34" s="10" t="inlineStr">
        <is>
          <t>2026.01.</t>
        </is>
      </c>
      <c r="B34" s="6">
        <f>SUMIF(Megrendelések!B2:B11,"2026.01.*",Megrendelések!K2:K11)</f>
        <v/>
      </c>
    </row>
    <row r="35" ht="20" customHeight="1">
      <c r="A35" s="14" t="inlineStr">
        <is>
          <t>2026.02.</t>
        </is>
      </c>
      <c r="B35" s="13">
        <f>SUMIF(Megrendelések!B2:B11,"2026.02.*",Megrendelések!K2:K11)</f>
        <v/>
      </c>
    </row>
    <row r="36" ht="20" customHeight="1">
      <c r="A36" s="10" t="inlineStr">
        <is>
          <t>2026.03.</t>
        </is>
      </c>
      <c r="B36" s="6">
        <f>SUMIF(Megrendelések!B2:B11,"2026.03.*",Megrendelések!K2:K11)</f>
        <v/>
      </c>
    </row>
    <row r="37" ht="20" customHeight="1">
      <c r="A37" s="14" t="inlineStr">
        <is>
          <t>2026.04.</t>
        </is>
      </c>
      <c r="B37" s="13">
        <f>SUMIF(Megrendelések!B2:B11,"2026.04.*",Megrendelések!K2:K11)</f>
        <v/>
      </c>
    </row>
    <row r="38" ht="20" customHeight="1">
      <c r="A38" s="10" t="inlineStr">
        <is>
          <t>2026.05.</t>
        </is>
      </c>
      <c r="B38" s="6">
        <f>SUMIF(Megrendelések!B2:B11,"2026.05.*",Megrendelések!K2:K11)</f>
        <v/>
      </c>
    </row>
    <row r="39" ht="20" customHeight="1">
      <c r="A39" s="14" t="inlineStr">
        <is>
          <t>2026.06.</t>
        </is>
      </c>
      <c r="B39" s="13">
        <f>SUMIF(Megrendelések!B2:B11,"2026.06.*",Megrendelések!K2:K11)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2" customWidth="1" min="3" max="3"/>
    <col width="24" customWidth="1" min="4" max="4"/>
  </cols>
  <sheetData>
    <row r="1" ht="24" customHeight="1">
      <c r="A1" s="1" t="inlineStr">
        <is>
          <t>ÁFA kulcsok</t>
        </is>
      </c>
      <c r="B1" s="1" t="inlineStr">
        <is>
          <t>Státuszok</t>
        </is>
      </c>
      <c r="C1" s="1" t="inlineStr">
        <is>
          <t>Vevő típusok</t>
        </is>
      </c>
      <c r="D1" s="1" t="inlineStr">
        <is>
          <t>Városok</t>
        </is>
      </c>
    </row>
    <row r="2">
      <c r="A2" s="2" t="inlineStr">
        <is>
          <t>27% (általános)</t>
        </is>
      </c>
      <c r="B2" s="2" t="inlineStr">
        <is>
          <t>Új</t>
        </is>
      </c>
      <c r="C2" s="2" t="inlineStr">
        <is>
          <t>Kft.</t>
        </is>
      </c>
      <c r="D2" s="2" t="inlineStr">
        <is>
          <t>Budapest</t>
        </is>
      </c>
    </row>
    <row r="3">
      <c r="A3" s="11" t="inlineStr">
        <is>
          <t>18% (kedvezményes)</t>
        </is>
      </c>
      <c r="B3" s="11" t="inlineStr">
        <is>
          <t>Feldolgozás alatt</t>
        </is>
      </c>
      <c r="C3" s="11" t="inlineStr">
        <is>
          <t>Bt.</t>
        </is>
      </c>
      <c r="D3" s="11" t="inlineStr">
        <is>
          <t>Debrecen</t>
        </is>
      </c>
    </row>
    <row r="4">
      <c r="A4" s="2" t="inlineStr">
        <is>
          <t>5% (kedvezményes)</t>
        </is>
      </c>
      <c r="B4" s="2" t="inlineStr">
        <is>
          <t>Teljesítve</t>
        </is>
      </c>
      <c r="C4" s="2" t="inlineStr">
        <is>
          <t>egyéni vállalkozó</t>
        </is>
      </c>
      <c r="D4" s="2" t="inlineStr">
        <is>
          <t>Szeged</t>
        </is>
      </c>
    </row>
    <row r="5">
      <c r="A5" s="11" t="inlineStr">
        <is>
          <t>0% (mentes)</t>
        </is>
      </c>
      <c r="B5" s="11" t="inlineStr">
        <is>
          <t>Számlázva</t>
        </is>
      </c>
      <c r="D5" s="11" t="inlineStr">
        <is>
          <t>Miskolc</t>
        </is>
      </c>
    </row>
    <row r="6">
      <c r="B6" s="2" t="inlineStr">
        <is>
          <t>Fizetve</t>
        </is>
      </c>
      <c r="D6" s="2" t="inlineStr">
        <is>
          <t>Pécs</t>
        </is>
      </c>
    </row>
    <row r="7">
      <c r="B7" s="11" t="inlineStr">
        <is>
          <t>Törölve</t>
        </is>
      </c>
      <c r="D7" s="11" t="inlineStr">
        <is>
          <t>Győr</t>
        </is>
      </c>
    </row>
    <row r="8">
      <c r="D8" s="2" t="inlineStr">
        <is>
          <t>Nyíregyháza</t>
        </is>
      </c>
    </row>
    <row r="9">
      <c r="D9" s="11" t="inlineStr">
        <is>
          <t>Kecskemét</t>
        </is>
      </c>
    </row>
    <row r="10">
      <c r="D10" s="2" t="inlineStr">
        <is>
          <t>Székesfehérvár</t>
        </is>
      </c>
    </row>
    <row r="11">
      <c r="D11" s="11" t="inlineStr">
        <is>
          <t>Szombathely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7"/>
  <sheetViews>
    <sheetView workbookViewId="0">
      <selection activeCell="A1" sqref="A1"/>
    </sheetView>
  </sheetViews>
  <sheetFormatPr baseColWidth="8" defaultRowHeight="15"/>
  <cols>
    <col width="28" customWidth="1" min="1" max="1"/>
    <col width="60" customWidth="1" min="2" max="2"/>
    <col width="30" customWidth="1" min="3" max="3"/>
  </cols>
  <sheetData>
    <row r="1" ht="36" customHeight="1">
      <c r="A1" s="26" t="inlineStr">
        <is>
          <t>ÚTMUTATÓ – Megrendelés Excel sablon használata</t>
        </is>
      </c>
      <c r="B1" s="16" t="n"/>
      <c r="C1" s="17" t="n"/>
    </row>
    <row r="2" ht="22" customHeight="1">
      <c r="A2" s="27" t="inlineStr">
        <is>
          <t>MUNKALAPOK</t>
        </is>
      </c>
      <c r="B2" s="28" t="inlineStr"/>
    </row>
    <row r="3" ht="18" customHeight="1">
      <c r="A3" s="29" t="inlineStr">
        <is>
          <t>Megrendelések</t>
        </is>
      </c>
      <c r="B3" s="30" t="inlineStr">
        <is>
          <t>Fő adattábla. Ide kell felvinni minden új megrendelést.</t>
        </is>
      </c>
    </row>
    <row r="4" ht="18" customHeight="1">
      <c r="A4" s="31" t="inlineStr">
        <is>
          <t>Összesítő</t>
        </is>
      </c>
      <c r="B4" s="32" t="inlineStr">
        <is>
          <t>Dashboard: automatikus kimutatások és diagramok.</t>
        </is>
      </c>
    </row>
    <row r="5" ht="18" customHeight="1">
      <c r="A5" s="29" t="inlineStr">
        <is>
          <t>Törzsadatok</t>
        </is>
      </c>
      <c r="B5" s="30" t="inlineStr">
        <is>
          <t>Segédtábla: ÁFA kulcsok, státuszok, vevőtípusok, városok.</t>
        </is>
      </c>
    </row>
    <row r="6" ht="18" customHeight="1">
      <c r="A6" s="31" t="inlineStr">
        <is>
          <t>Útmutató</t>
        </is>
      </c>
      <c r="B6" s="32" t="inlineStr">
        <is>
          <t>Ez a lap – használati leírás.</t>
        </is>
      </c>
    </row>
    <row r="7" ht="18" customHeight="1">
      <c r="A7" s="29" t="inlineStr"/>
      <c r="B7" s="30" t="inlineStr"/>
    </row>
    <row r="8" ht="22" customHeight="1">
      <c r="A8" s="27" t="inlineStr">
        <is>
          <t>ÚJ MEGRENDELÉS FELVITELE</t>
        </is>
      </c>
      <c r="B8" s="28" t="inlineStr"/>
    </row>
    <row r="9" ht="18" customHeight="1">
      <c r="A9" s="29" t="inlineStr">
        <is>
          <t>1. lépés</t>
        </is>
      </c>
      <c r="B9" s="30" t="inlineStr">
        <is>
          <t>Nyissa meg a 'Megrendelések' munkalapot.</t>
        </is>
      </c>
    </row>
    <row r="10" ht="18" customHeight="1">
      <c r="A10" s="31" t="inlineStr">
        <is>
          <t>2. lépés</t>
        </is>
      </c>
      <c r="B10" s="32" t="inlineStr">
        <is>
          <t>Az első üres sorba írja be az adatokat.</t>
        </is>
      </c>
    </row>
    <row r="11" ht="18" customHeight="1">
      <c r="A11" s="29" t="inlineStr">
        <is>
          <t>3. lépés</t>
        </is>
      </c>
      <c r="B11" s="30" t="inlineStr">
        <is>
          <t>A Megr. azonosítót manuálisan adja meg (pl. MR-2026-011).</t>
        </is>
      </c>
    </row>
    <row r="12" ht="18" customHeight="1">
      <c r="A12" s="31" t="inlineStr">
        <is>
          <t>4. lépés</t>
        </is>
      </c>
      <c r="B12" s="32" t="inlineStr">
        <is>
          <t>A Nettó érték, ÁFA összege, Bruttó érték automatikusan számolódik.</t>
        </is>
      </c>
    </row>
    <row r="13" ht="18" customHeight="1">
      <c r="A13" s="29" t="inlineStr">
        <is>
          <t>5. lépés</t>
        </is>
      </c>
      <c r="B13" s="30" t="inlineStr">
        <is>
          <t>A Késedelmes? mező automatikus – ne módosítsa.</t>
        </is>
      </c>
    </row>
    <row r="14" ht="18" customHeight="1">
      <c r="A14" s="31" t="inlineStr"/>
      <c r="B14" s="32" t="inlineStr"/>
    </row>
    <row r="15" ht="22" customHeight="1">
      <c r="A15" s="27" t="inlineStr">
        <is>
          <t>KÖTELEZŐ MEZŐK</t>
        </is>
      </c>
      <c r="B15" s="28" t="inlineStr"/>
    </row>
    <row r="16" ht="18" customHeight="1">
      <c r="A16" s="31" t="inlineStr">
        <is>
          <t>Megr. azonosító</t>
        </is>
      </c>
      <c r="B16" s="32" t="inlineStr">
        <is>
          <t>Egyedi azonosító – kötelező, ismétlés tilos!</t>
        </is>
      </c>
    </row>
    <row r="17" ht="18" customHeight="1">
      <c r="A17" s="29" t="inlineStr">
        <is>
          <t>Megr. dátuma</t>
        </is>
      </c>
      <c r="B17" s="30" t="inlineStr">
        <is>
          <t>A megrendelés kelte (ÉÉÉÉ.HH.NN. formátum).</t>
        </is>
      </c>
    </row>
    <row r="18" ht="18" customHeight="1">
      <c r="A18" s="31" t="inlineStr">
        <is>
          <t>Vevő neve</t>
        </is>
      </c>
      <c r="B18" s="32" t="inlineStr">
        <is>
          <t>A vevő teljes neve vagy cégneve.</t>
        </is>
      </c>
    </row>
    <row r="19" ht="18" customHeight="1">
      <c r="A19" s="29" t="inlineStr">
        <is>
          <t>Mennyiség</t>
        </is>
      </c>
      <c r="B19" s="30" t="inlineStr">
        <is>
          <t>A rendelt termék/szolgáltatás mennyisége (szám).</t>
        </is>
      </c>
    </row>
    <row r="20" ht="18" customHeight="1">
      <c r="A20" s="31" t="inlineStr">
        <is>
          <t>Egységár (Ft)</t>
        </is>
      </c>
      <c r="B20" s="32" t="inlineStr">
        <is>
          <t>Egységár forintban, ÁFA nélkül.</t>
        </is>
      </c>
    </row>
    <row r="21" ht="18" customHeight="1">
      <c r="A21" s="29" t="inlineStr">
        <is>
          <t>ÁFA kulcs</t>
        </is>
      </c>
      <c r="B21" s="30" t="inlineStr">
        <is>
          <t>0.27 = 27%, 0.18 = 18%, 0.05 = 5%, 0 = mentes.</t>
        </is>
      </c>
    </row>
    <row r="22" ht="18" customHeight="1">
      <c r="A22" s="31" t="inlineStr">
        <is>
          <t>Státusz</t>
        </is>
      </c>
      <c r="B22" s="32" t="inlineStr">
        <is>
          <t>A megrendelés aktuális állapota (legördülő lista).</t>
        </is>
      </c>
    </row>
    <row r="23" ht="18" customHeight="1">
      <c r="A23" s="29" t="inlineStr">
        <is>
          <t>Fizetési határidő</t>
        </is>
      </c>
      <c r="B23" s="30" t="inlineStr">
        <is>
          <t>A fizetési határidő dátuma.</t>
        </is>
      </c>
    </row>
    <row r="24" ht="18" customHeight="1">
      <c r="A24" s="31" t="inlineStr"/>
      <c r="B24" s="32" t="inlineStr"/>
    </row>
    <row r="25" ht="22" customHeight="1">
      <c r="A25" s="27" t="inlineStr">
        <is>
          <t>STÁTUSZOK JELENTÉSE</t>
        </is>
      </c>
      <c r="B25" s="28" t="inlineStr"/>
    </row>
    <row r="26" ht="18" customHeight="1">
      <c r="A26" s="31" t="inlineStr">
        <is>
          <t>Új</t>
        </is>
      </c>
      <c r="B26" s="32" t="inlineStr">
        <is>
          <t>A megrendelés beérkezett, feldolgozás még nem indult.</t>
        </is>
      </c>
    </row>
    <row r="27" ht="18" customHeight="1">
      <c r="A27" s="29" t="inlineStr">
        <is>
          <t>Feldolgozás alatt</t>
        </is>
      </c>
      <c r="B27" s="30" t="inlineStr">
        <is>
          <t>A megrendelés teljesítése folyamatban van.</t>
        </is>
      </c>
    </row>
    <row r="28" ht="18" customHeight="1">
      <c r="A28" s="31" t="inlineStr">
        <is>
          <t>Teljesítve</t>
        </is>
      </c>
      <c r="B28" s="32" t="inlineStr">
        <is>
          <t>A termék/szolgáltatás átadásra került.</t>
        </is>
      </c>
    </row>
    <row r="29" ht="18" customHeight="1">
      <c r="A29" s="29" t="inlineStr">
        <is>
          <t>Számlázva</t>
        </is>
      </c>
      <c r="B29" s="30" t="inlineStr">
        <is>
          <t>A számla kiállításra került, fizetés várható.</t>
        </is>
      </c>
    </row>
    <row r="30" ht="18" customHeight="1">
      <c r="A30" s="31" t="inlineStr">
        <is>
          <t>Fizetve</t>
        </is>
      </c>
      <c r="B30" s="32" t="inlineStr">
        <is>
          <t>A vevő a számlát kiegyenlítette.</t>
        </is>
      </c>
    </row>
    <row r="31" ht="18" customHeight="1">
      <c r="A31" s="29" t="inlineStr">
        <is>
          <t>Törölve</t>
        </is>
      </c>
      <c r="B31" s="30" t="inlineStr">
        <is>
          <t>A megrendelés visszavonásra vagy törlésre került.</t>
        </is>
      </c>
    </row>
    <row r="32" ht="18" customHeight="1">
      <c r="A32" s="31" t="inlineStr"/>
      <c r="B32" s="32" t="inlineStr"/>
    </row>
    <row r="33" ht="22" customHeight="1">
      <c r="A33" s="27" t="inlineStr">
        <is>
          <t>KÉSEDELMES JELZÉS</t>
        </is>
      </c>
      <c r="B33" s="28" t="inlineStr"/>
    </row>
    <row r="34" ht="18" customHeight="1">
      <c r="A34" s="31" t="inlineStr">
        <is>
          <t>Mikor jelzi?</t>
        </is>
      </c>
      <c r="B34" s="32" t="inlineStr">
        <is>
          <t>Ha a Fizetési határidő elmúlt ÉS a státusz nem Teljesítve/Fizetve/Törölve.</t>
        </is>
      </c>
    </row>
    <row r="35" ht="18" customHeight="1">
      <c r="A35" s="29" t="inlineStr">
        <is>
          <t>Mit jelent?</t>
        </is>
      </c>
      <c r="B35" s="30" t="inlineStr">
        <is>
          <t>A sor piros háttérrel jelenik meg – azonnali figyelmet igényel.</t>
        </is>
      </c>
    </row>
    <row r="36" ht="18" customHeight="1">
      <c r="A36" s="31" t="inlineStr"/>
      <c r="B36" s="32" t="inlineStr"/>
    </row>
    <row r="37" ht="22" customHeight="1">
      <c r="A37" s="27" t="inlineStr">
        <is>
          <t>SZÍN JELENTÉSEK</t>
        </is>
      </c>
      <c r="B37" s="28" t="inlineStr"/>
    </row>
    <row r="38" ht="18" customHeight="1">
      <c r="A38" s="31" t="inlineStr">
        <is>
          <t>Sötét háttér (#1E293B)</t>
        </is>
      </c>
      <c r="B38" s="32" t="inlineStr">
        <is>
          <t>Fejlécsor – nem szerkeszthető.</t>
        </is>
      </c>
    </row>
    <row r="39" ht="18" customHeight="1">
      <c r="A39" s="29" t="inlineStr">
        <is>
          <t>Halványsárga (#FFFBEB)</t>
        </is>
      </c>
      <c r="B39" s="30" t="inlineStr">
        <is>
          <t>Beviteli mező – itt kell adatot megadni.</t>
        </is>
      </c>
    </row>
    <row r="40" ht="18" customHeight="1">
      <c r="A40" s="31" t="inlineStr">
        <is>
          <t>Piros sor (#FEE2E2)</t>
        </is>
      </c>
      <c r="B40" s="32" t="inlineStr">
        <is>
          <t>Késedelmes megrendelés – azonnali intézkedés szükséges.</t>
        </is>
      </c>
    </row>
    <row r="41" ht="18" customHeight="1">
      <c r="A41" s="29" t="inlineStr">
        <is>
          <t>Világoskék (#F8FAFC)</t>
        </is>
      </c>
      <c r="B41" s="30" t="inlineStr">
        <is>
          <t>Páros adatsor – vizuális segítség.</t>
        </is>
      </c>
    </row>
    <row r="42" ht="18" customHeight="1">
      <c r="A42" s="31" t="inlineStr"/>
      <c r="B42" s="32" t="inlineStr"/>
    </row>
    <row r="43" ht="22" customHeight="1">
      <c r="A43" s="27" t="inlineStr">
        <is>
          <t>FONTOS MEGJEGYZÉSEK</t>
        </is>
      </c>
      <c r="B43" s="28" t="inlineStr"/>
    </row>
    <row r="44" ht="18" customHeight="1">
      <c r="A44" s="31" t="inlineStr">
        <is>
          <t>ÁFA</t>
        </is>
      </c>
      <c r="B44" s="32" t="inlineStr">
        <is>
          <t>Az ÁFA kulcsot tizedes törtként adja meg: 27% = 0.27</t>
        </is>
      </c>
    </row>
    <row r="45" ht="18" customHeight="1">
      <c r="A45" s="29" t="inlineStr">
        <is>
          <t>Dátumok</t>
        </is>
      </c>
      <c r="B45" s="30" t="inlineStr">
        <is>
          <t>Mindig ÉÉÉÉ.HH.NN. formátumban adja meg a dátumokat.</t>
        </is>
      </c>
    </row>
    <row r="46" ht="18" customHeight="1">
      <c r="A46" s="31" t="inlineStr">
        <is>
          <t>Képletek</t>
        </is>
      </c>
      <c r="B46" s="32" t="inlineStr">
        <is>
          <t>Ne törölje a K, M, N, R oszlopokban lévő képleteket!</t>
        </is>
      </c>
    </row>
    <row r="47" ht="18" customHeight="1">
      <c r="A47" s="29" t="inlineStr">
        <is>
          <t>Biztonsági mentés</t>
        </is>
      </c>
      <c r="B47" s="30" t="inlineStr">
        <is>
          <t>Rendszeresen mentsen másolatot a fájlból.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2026-06-17T06:43:19Z</dcterms:created>
  <dcterms:modified xmlns:dcterms="http://purl.org/dc/terms/" xmlns:xsi="http://www.w3.org/2001/XMLSchema-instance" xsi:type="dcterms:W3CDTF">2026-06-17T06:43:19Z</dcterms:modified>
</cp:coreProperties>
</file>