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eltár_adatok" sheetId="1" state="visible" r:id="rId1"/>
    <sheet xmlns:r="http://schemas.openxmlformats.org/officeDocument/2006/relationships" name="Összesítő" sheetId="2" state="visible" r:id="rId2"/>
    <sheet xmlns:r="http://schemas.openxmlformats.org/officeDocument/2006/relationships" name="Útmutató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 &quot;Ft&quot;"/>
    <numFmt numFmtId="165" formatCode="0.0%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sz val="10"/>
    </font>
    <font>
      <name val="Calibri"/>
      <b val="1"/>
      <color rgb="00FFFFFF"/>
      <sz val="10"/>
    </font>
    <font>
      <name val="Calibri"/>
      <b val="1"/>
      <color rgb="001E293B"/>
      <sz val="16"/>
    </font>
    <font>
      <name val="Calibri"/>
      <b val="1"/>
      <sz val="10"/>
    </font>
    <font>
      <name val="Calibri"/>
      <b val="1"/>
      <color rgb="001E293B"/>
      <sz val="12"/>
    </font>
    <font>
      <name val="Calibri"/>
      <b val="1"/>
      <color rgb="00FFFFFF"/>
      <sz val="15"/>
    </font>
    <font>
      <name val="Calibri"/>
      <b val="1"/>
      <color rgb="00C8102E"/>
      <sz val="12"/>
    </font>
    <font>
      <name val="Calibri"/>
      <i val="1"/>
      <color rgb="0064748B"/>
      <sz val="9"/>
    </font>
  </fonts>
  <fills count="8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F0FDFA"/>
      </patternFill>
    </fill>
    <fill>
      <patternFill patternType="solid">
        <f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2" fillId="4" borderId="1" applyAlignment="1" pivotButton="0" quotePrefix="0" xfId="0">
      <alignment horizontal="right" vertical="center"/>
    </xf>
    <xf numFmtId="164" fontId="2" fillId="3" borderId="1" applyAlignment="1" pivotButton="0" quotePrefix="0" xfId="0">
      <alignment horizontal="right" vertical="center"/>
    </xf>
    <xf numFmtId="9" fontId="2" fillId="3" borderId="1" applyAlignment="1" pivotButton="0" quotePrefix="0" xfId="0">
      <alignment horizontal="center" vertical="center"/>
    </xf>
    <xf numFmtId="0" fontId="2" fillId="5" borderId="1" applyAlignment="1" pivotButton="0" quotePrefix="0" xfId="0">
      <alignment horizontal="center" vertical="center"/>
    </xf>
    <xf numFmtId="0" fontId="2" fillId="5" borderId="1" applyAlignment="1" pivotButton="0" quotePrefix="0" xfId="0">
      <alignment horizontal="left" vertical="center"/>
    </xf>
    <xf numFmtId="164" fontId="2" fillId="5" borderId="1" applyAlignment="1" pivotButton="0" quotePrefix="0" xfId="0">
      <alignment horizontal="right" vertical="center"/>
    </xf>
    <xf numFmtId="9" fontId="2" fillId="5" borderId="1" applyAlignment="1" pivotButton="0" quotePrefix="0" xfId="0">
      <alignment horizontal="center" vertical="center"/>
    </xf>
    <xf numFmtId="0" fontId="3" fillId="2" borderId="1" applyAlignment="1" pivotButton="0" quotePrefix="0" xfId="0">
      <alignment horizontal="center" vertical="center"/>
    </xf>
    <xf numFmtId="0" fontId="3" fillId="2" borderId="1" applyAlignment="1" pivotButton="0" quotePrefix="0" xfId="0">
      <alignment horizontal="right" vertical="center"/>
    </xf>
    <xf numFmtId="164" fontId="3" fillId="2" borderId="1" applyAlignment="1" pivotButton="0" quotePrefix="0" xfId="0">
      <alignment horizontal="right" vertical="center"/>
    </xf>
    <xf numFmtId="0" fontId="4" fillId="6" borderId="0" applyAlignment="1" pivotButton="0" quotePrefix="0" xfId="0">
      <alignment horizontal="center" vertical="center"/>
    </xf>
    <xf numFmtId="0" fontId="5" fillId="3" borderId="1" applyAlignment="1" pivotButton="0" quotePrefix="0" xfId="0">
      <alignment horizontal="left" vertical="center"/>
    </xf>
    <xf numFmtId="3" fontId="6" fillId="4" borderId="1" applyAlignment="1" pivotButton="0" quotePrefix="0" xfId="0">
      <alignment horizontal="right" vertical="center"/>
    </xf>
    <xf numFmtId="0" fontId="5" fillId="5" borderId="1" applyAlignment="1" pivotButton="0" quotePrefix="0" xfId="0">
      <alignment horizontal="left" vertical="center"/>
    </xf>
    <xf numFmtId="164" fontId="6" fillId="4" borderId="1" applyAlignment="1" pivotButton="0" quotePrefix="0" xfId="0">
      <alignment horizontal="right" vertical="center"/>
    </xf>
    <xf numFmtId="165" fontId="6" fillId="4" borderId="1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center" vertical="center"/>
    </xf>
    <xf numFmtId="0" fontId="3" fillId="7" borderId="1" applyAlignment="1" pivotButton="0" quotePrefix="0" xfId="0">
      <alignment horizontal="center" vertical="center"/>
    </xf>
    <xf numFmtId="3" fontId="2" fillId="3" borderId="1" applyAlignment="1" pivotButton="0" quotePrefix="0" xfId="0">
      <alignment horizontal="center" vertical="center"/>
    </xf>
    <xf numFmtId="3" fontId="2" fillId="5" borderId="1" applyAlignment="1" pivotButton="0" quotePrefix="0" xfId="0">
      <alignment horizontal="center" vertical="center"/>
    </xf>
    <xf numFmtId="0" fontId="7" fillId="2" borderId="0" applyAlignment="1" pivotButton="0" quotePrefix="0" xfId="0">
      <alignment horizontal="center" vertical="center"/>
    </xf>
    <xf numFmtId="0" fontId="8" fillId="0" borderId="0" applyAlignment="1" pivotButton="0" quotePrefix="0" xfId="0">
      <alignment horizontal="left" vertical="center"/>
    </xf>
    <xf numFmtId="0" fontId="2" fillId="5" borderId="1" applyAlignment="1" pivotButton="0" quotePrefix="0" xfId="0">
      <alignment horizontal="left" vertical="center" wrapText="1"/>
    </xf>
    <xf numFmtId="0" fontId="5" fillId="4" borderId="1" applyAlignment="1" pivotButton="0" quotePrefix="0" xfId="0">
      <alignment horizontal="left" vertical="center"/>
    </xf>
    <xf numFmtId="0" fontId="2" fillId="3" borderId="1" applyAlignment="1" pivotButton="0" quotePrefix="0" xfId="0">
      <alignment horizontal="left" vertical="center" wrapText="1"/>
    </xf>
    <xf numFmtId="0" fontId="9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ont>
        <name val="Calibri"/>
        <b val="1"/>
        <color rgb="00DC2626"/>
      </font>
      <fill>
        <patternFill patternType="solid">
          <fgColor rgb="00FEE2E2"/>
        </patternFill>
      </fill>
    </dxf>
    <dxf>
      <font>
        <name val="Calibri"/>
        <b val="1"/>
        <color rgb="0016A34A"/>
      </font>
      <fill>
        <patternFill patternType="solid">
          <fgColor rgb="00DCFCE7"/>
        </patternFill>
      </fill>
    </dxf>
    <dxf>
      <font>
        <name val="Calibri"/>
        <b val="1"/>
        <color rgb="001D4ED8"/>
      </font>
      <fill>
        <patternFill patternType="solid">
          <fgColor rgb="00DBEAF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Kategóriánkénti nettó készletérték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'Összesítő'!C16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'Összesítő'!$A$17:$A$22</f>
            </numRef>
          </cat>
          <val>
            <numRef>
              <f>'Összesítő'!$C$17:$C$22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Kategória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Nettó érték (Ft)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Státuszok megoszlása</a:t>
            </a:r>
          </a:p>
        </rich>
      </tx>
    </title>
    <plotArea>
      <pieChart>
        <varyColors val="1"/>
        <ser>
          <idx val="0"/>
          <order val="0"/>
          <tx>
            <strRef>
              <f>'Összesítő'!B24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1D4ED8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DC2626"/>
              </a:solidFill>
              <a:ln xmlns:a="http://schemas.openxmlformats.org/drawingml/2006/main"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16A34A"/>
              </a:solidFill>
              <a:ln xmlns:a="http://schemas.openxmlformats.org/drawingml/2006/main">
                <a:prstDash val="solid"/>
              </a:ln>
            </spPr>
          </dPt>
          <cat>
            <numRef>
              <f>'Összesítő'!$A$25:$A$27</f>
            </numRef>
          </cat>
          <val>
            <numRef>
              <f>'Összesítő'!$B$25:$B$27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Tételenkénti eltérések alakulása</a:t>
            </a:r>
          </a:p>
        </rich>
      </tx>
    </title>
    <plotArea>
      <lineChart>
        <grouping val="standard"/>
        <ser>
          <idx val="0"/>
          <order val="0"/>
          <tx>
            <strRef>
              <f>'Összesítő'!B29</f>
            </strRef>
          </tx>
          <spPr>
            <a:ln xmlns:a="http://schemas.openxmlformats.org/drawingml/2006/main" w="20000">
              <a:solidFill>
                <a:srgbClr val="C8102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'Összesítő'!$A$30:$A$39</f>
            </numRef>
          </cat>
          <val>
            <numRef>
              <f>'Összesítő'!$B$30:$B$39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Leltár ID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Eltérés (db)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3</col>
      <colOff>0</colOff>
      <row>2</row>
      <rowOff>0</rowOff>
    </from>
    <ext cx="648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17</row>
      <rowOff>0</rowOff>
    </from>
    <ext cx="5040000" cy="43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3</col>
      <colOff>0</colOff>
      <row>29</row>
      <rowOff>0</rowOff>
    </from>
    <ext cx="6480000" cy="360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22" customWidth="1" min="2" max="2"/>
    <col width="18" customWidth="1" min="3" max="3"/>
    <col width="14" customWidth="1" min="4" max="4"/>
    <col width="8" customWidth="1" min="5" max="5"/>
    <col width="22" customWidth="1" min="6" max="6"/>
    <col width="16" customWidth="1" min="7" max="7"/>
    <col width="14" customWidth="1" min="8" max="8"/>
    <col width="14" customWidth="1" min="9" max="9"/>
    <col width="14" customWidth="1" min="10" max="10"/>
    <col width="14" customWidth="1" min="11" max="11"/>
    <col width="16" customWidth="1" min="12" max="12"/>
    <col width="10" customWidth="1" min="13" max="13"/>
    <col width="16" customWidth="1" min="14" max="14"/>
    <col width="12" customWidth="1" min="15" max="15"/>
    <col width="18" customWidth="1" min="16" max="16"/>
    <col width="10" customWidth="1" min="17" max="17"/>
    <col width="14" customWidth="1" min="18" max="18"/>
    <col width="22" customWidth="1" min="19" max="19"/>
  </cols>
  <sheetData>
    <row r="1" ht="32" customHeight="1">
      <c r="A1" s="1" t="inlineStr">
        <is>
          <t>Leltár ID</t>
        </is>
      </c>
      <c r="B1" s="1" t="inlineStr">
        <is>
          <t>Termék neve</t>
        </is>
      </c>
      <c r="C1" s="1" t="inlineStr">
        <is>
          <t>Kategória</t>
        </is>
      </c>
      <c r="D1" s="1" t="inlineStr">
        <is>
          <t>Cikkszám</t>
        </is>
      </c>
      <c r="E1" s="1" t="inlineStr">
        <is>
          <t>Egység</t>
        </is>
      </c>
      <c r="F1" s="1" t="inlineStr">
        <is>
          <t>Beszállító neve</t>
        </is>
      </c>
      <c r="G1" s="1" t="inlineStr">
        <is>
          <t>Beszállító típusa</t>
        </is>
      </c>
      <c r="H1" s="1" t="inlineStr">
        <is>
          <t>Raktárhely</t>
        </is>
      </c>
      <c r="I1" s="1" t="inlineStr">
        <is>
          <t>Menny. azonosítás</t>
        </is>
      </c>
      <c r="J1" s="1" t="inlineStr">
        <is>
          <t>Menny. fizikai</t>
        </is>
      </c>
      <c r="K1" s="1" t="inlineStr">
        <is>
          <t>Egységár (Ft)</t>
        </is>
      </c>
      <c r="L1" s="1" t="inlineStr">
        <is>
          <t>Nettó érték (Ft)</t>
        </is>
      </c>
      <c r="M1" s="1" t="inlineStr">
        <is>
          <t>ÁFA kulcs</t>
        </is>
      </c>
      <c r="N1" s="1" t="inlineStr">
        <is>
          <t>Bruttó érték (Ft)</t>
        </is>
      </c>
      <c r="O1" s="1" t="inlineStr">
        <is>
          <t>Eltérés (db)</t>
        </is>
      </c>
      <c r="P1" s="1" t="inlineStr">
        <is>
          <t>Eltérés értékben (Ft)</t>
        </is>
      </c>
      <c r="Q1" s="1" t="inlineStr">
        <is>
          <t>Státusz</t>
        </is>
      </c>
      <c r="R1" s="1" t="inlineStr">
        <is>
          <t>Utolsó leltár</t>
        </is>
      </c>
      <c r="S1" s="1" t="inlineStr">
        <is>
          <t>Megjegyzés</t>
        </is>
      </c>
    </row>
    <row r="2">
      <c r="A2" s="2" t="inlineStr">
        <is>
          <t>LT-001</t>
        </is>
      </c>
      <c r="B2" s="3" t="inlineStr">
        <is>
          <t>Nyomtatópapír A4</t>
        </is>
      </c>
      <c r="C2" s="3" t="inlineStr">
        <is>
          <t>Papíráruk</t>
        </is>
      </c>
      <c r="D2" s="2" t="inlineStr">
        <is>
          <t>CKK-2241</t>
        </is>
      </c>
      <c r="E2" s="2" t="inlineStr">
        <is>
          <t>csomag</t>
        </is>
      </c>
      <c r="F2" s="3" t="inlineStr">
        <is>
          <t>Papír &amp; Irodaszer Kft.</t>
        </is>
      </c>
      <c r="G2" s="2" t="inlineStr">
        <is>
          <t>Kft.</t>
        </is>
      </c>
      <c r="H2" s="2" t="inlineStr">
        <is>
          <t>B-01-R1</t>
        </is>
      </c>
      <c r="I2" s="4" t="n">
        <v>50</v>
      </c>
      <c r="J2" s="4" t="n">
        <v>48</v>
      </c>
      <c r="K2" s="5" t="n">
        <v>1290</v>
      </c>
      <c r="L2" s="5">
        <f>I2*K2</f>
        <v/>
      </c>
      <c r="M2" s="6" t="n">
        <v>0.27</v>
      </c>
      <c r="N2" s="5">
        <f>L2*(1+M2)</f>
        <v/>
      </c>
      <c r="O2" s="2">
        <f>J2-I2</f>
        <v/>
      </c>
      <c r="P2" s="5">
        <f>O2*K2</f>
        <v/>
      </c>
      <c r="Q2" s="2">
        <f>IF(O2=0,"Egyező",IF(O2&gt;0,"Többlet","Hiány"))</f>
        <v/>
      </c>
      <c r="R2" s="2" t="inlineStr">
        <is>
          <t>2026.03.15.</t>
        </is>
      </c>
      <c r="S2" s="3" t="inlineStr">
        <is>
          <t>Raktár B szekció</t>
        </is>
      </c>
    </row>
    <row r="3">
      <c r="A3" s="7" t="inlineStr">
        <is>
          <t>LT-002</t>
        </is>
      </c>
      <c r="B3" s="8" t="inlineStr">
        <is>
          <t>Irodai szék</t>
        </is>
      </c>
      <c r="C3" s="8" t="inlineStr">
        <is>
          <t>Irodatechnika</t>
        </is>
      </c>
      <c r="D3" s="7" t="inlineStr">
        <is>
          <t>BCK-0512</t>
        </is>
      </c>
      <c r="E3" s="7" t="inlineStr">
        <is>
          <t>db</t>
        </is>
      </c>
      <c r="F3" s="8" t="inlineStr">
        <is>
          <t>OfficePlus Bt.</t>
        </is>
      </c>
      <c r="G3" s="7" t="inlineStr">
        <is>
          <t>Bt.</t>
        </is>
      </c>
      <c r="H3" s="7" t="inlineStr">
        <is>
          <t>B-02-R2</t>
        </is>
      </c>
      <c r="I3" s="4" t="n">
        <v>10</v>
      </c>
      <c r="J3" s="4" t="n">
        <v>10</v>
      </c>
      <c r="K3" s="9" t="n">
        <v>28900</v>
      </c>
      <c r="L3" s="9">
        <f>I3*K3</f>
        <v/>
      </c>
      <c r="M3" s="10" t="n">
        <v>0.27</v>
      </c>
      <c r="N3" s="9">
        <f>L3*(1+M3)</f>
        <v/>
      </c>
      <c r="O3" s="7">
        <f>J3-I3</f>
        <v/>
      </c>
      <c r="P3" s="9">
        <f>O3*K3</f>
        <v/>
      </c>
      <c r="Q3" s="7">
        <f>IF(O3=0,"Egyező",IF(O3&gt;0,"Többlet","Hiány"))</f>
        <v/>
      </c>
      <c r="R3" s="7" t="inlineStr">
        <is>
          <t>2026.03.15.</t>
        </is>
      </c>
      <c r="S3" s="8" t="inlineStr">
        <is>
          <t>Egyező készlet</t>
        </is>
      </c>
    </row>
    <row r="4">
      <c r="A4" s="2" t="inlineStr">
        <is>
          <t>LT-003</t>
        </is>
      </c>
      <c r="B4" s="3" t="inlineStr">
        <is>
          <t>Tonerkazetta</t>
        </is>
      </c>
      <c r="C4" s="3" t="inlineStr">
        <is>
          <t>IT-kiegészítők</t>
        </is>
      </c>
      <c r="D4" s="2" t="inlineStr">
        <is>
          <t>TNR-7741</t>
        </is>
      </c>
      <c r="E4" s="2" t="inlineStr">
        <is>
          <t>db</t>
        </is>
      </c>
      <c r="F4" s="3" t="inlineStr">
        <is>
          <t>TechSupply Kft.</t>
        </is>
      </c>
      <c r="G4" s="2" t="inlineStr">
        <is>
          <t>Kft.</t>
        </is>
      </c>
      <c r="H4" s="2" t="inlineStr">
        <is>
          <t>A-03-R1</t>
        </is>
      </c>
      <c r="I4" s="4" t="n">
        <v>15</v>
      </c>
      <c r="J4" s="4" t="n">
        <v>12</v>
      </c>
      <c r="K4" s="5" t="n">
        <v>8750</v>
      </c>
      <c r="L4" s="5">
        <f>I4*K4</f>
        <v/>
      </c>
      <c r="M4" s="6" t="n">
        <v>0.27</v>
      </c>
      <c r="N4" s="5">
        <f>L4*(1+M4)</f>
        <v/>
      </c>
      <c r="O4" s="2">
        <f>J4-I4</f>
        <v/>
      </c>
      <c r="P4" s="5">
        <f>O4*K4</f>
        <v/>
      </c>
      <c r="Q4" s="2">
        <f>IF(O4=0,"Egyező",IF(O4&gt;0,"Többlet","Hiány"))</f>
        <v/>
      </c>
      <c r="R4" s="2" t="inlineStr">
        <is>
          <t>2026.04.02.</t>
        </is>
      </c>
      <c r="S4" s="3" t="inlineStr">
        <is>
          <t>Hiány vizsgálat alatt</t>
        </is>
      </c>
    </row>
    <row r="5">
      <c r="A5" s="7" t="inlineStr">
        <is>
          <t>LT-004</t>
        </is>
      </c>
      <c r="B5" s="8" t="inlineStr">
        <is>
          <t>Kézfertőtlenítő</t>
        </is>
      </c>
      <c r="C5" s="8" t="inlineStr">
        <is>
          <t>Tisztítószerek</t>
        </is>
      </c>
      <c r="D5" s="7" t="inlineStr">
        <is>
          <t>KFT-3310</t>
        </is>
      </c>
      <c r="E5" s="7" t="inlineStr">
        <is>
          <t>liter</t>
        </is>
      </c>
      <c r="F5" s="8" t="inlineStr">
        <is>
          <t>HygiénPro egyéni vállalkozó</t>
        </is>
      </c>
      <c r="G5" s="7" t="inlineStr">
        <is>
          <t>egyéni vállalkozó</t>
        </is>
      </c>
      <c r="H5" s="7" t="inlineStr">
        <is>
          <t>C-01-R3</t>
        </is>
      </c>
      <c r="I5" s="4" t="n">
        <v>30</v>
      </c>
      <c r="J5" s="4" t="n">
        <v>33</v>
      </c>
      <c r="K5" s="9" t="n">
        <v>2100</v>
      </c>
      <c r="L5" s="9">
        <f>I5*K5</f>
        <v/>
      </c>
      <c r="M5" s="10" t="n">
        <v>0.27</v>
      </c>
      <c r="N5" s="9">
        <f>L5*(1+M5)</f>
        <v/>
      </c>
      <c r="O5" s="7">
        <f>J5-I5</f>
        <v/>
      </c>
      <c r="P5" s="9">
        <f>O5*K5</f>
        <v/>
      </c>
      <c r="Q5" s="7">
        <f>IF(O5=0,"Egyező",IF(O5&gt;0,"Többlet","Hiány"))</f>
        <v/>
      </c>
      <c r="R5" s="7" t="inlineStr">
        <is>
          <t>2026.04.02.</t>
        </is>
      </c>
      <c r="S5" s="8" t="inlineStr">
        <is>
          <t>Többlet feltárva</t>
        </is>
      </c>
    </row>
    <row r="6">
      <c r="A6" s="2" t="inlineStr">
        <is>
          <t>LT-005</t>
        </is>
      </c>
      <c r="B6" s="3" t="inlineStr">
        <is>
          <t>Ragasztószalag</t>
        </is>
      </c>
      <c r="C6" s="3" t="inlineStr">
        <is>
          <t>Csomagolóanyagok</t>
        </is>
      </c>
      <c r="D6" s="2" t="inlineStr">
        <is>
          <t>RSZ-1190</t>
        </is>
      </c>
      <c r="E6" s="2" t="inlineStr">
        <is>
          <t>tekercs</t>
        </is>
      </c>
      <c r="F6" s="3" t="inlineStr">
        <is>
          <t>PackMaster Kft.</t>
        </is>
      </c>
      <c r="G6" s="2" t="inlineStr">
        <is>
          <t>Kft.</t>
        </is>
      </c>
      <c r="H6" s="2" t="inlineStr">
        <is>
          <t>C-02-R2</t>
        </is>
      </c>
      <c r="I6" s="4" t="n">
        <v>80</v>
      </c>
      <c r="J6" s="4" t="n">
        <v>75</v>
      </c>
      <c r="K6" s="5" t="n">
        <v>380</v>
      </c>
      <c r="L6" s="5">
        <f>I6*K6</f>
        <v/>
      </c>
      <c r="M6" s="6" t="n">
        <v>0.27</v>
      </c>
      <c r="N6" s="5">
        <f>L6*(1+M6)</f>
        <v/>
      </c>
      <c r="O6" s="2">
        <f>J6-I6</f>
        <v/>
      </c>
      <c r="P6" s="5">
        <f>O6*K6</f>
        <v/>
      </c>
      <c r="Q6" s="2">
        <f>IF(O6=0,"Egyező",IF(O6&gt;0,"Többlet","Hiány"))</f>
        <v/>
      </c>
      <c r="R6" s="2" t="inlineStr">
        <is>
          <t>2026.04.15.</t>
        </is>
      </c>
      <c r="S6" s="3" t="inlineStr"/>
    </row>
    <row r="7">
      <c r="A7" s="7" t="inlineStr">
        <is>
          <t>LT-006</t>
        </is>
      </c>
      <c r="B7" s="8" t="inlineStr">
        <is>
          <t>Csavarhúzó készlet</t>
        </is>
      </c>
      <c r="C7" s="8" t="inlineStr">
        <is>
          <t>Szerszámok</t>
        </is>
      </c>
      <c r="D7" s="7" t="inlineStr">
        <is>
          <t>CSK-8801</t>
        </is>
      </c>
      <c r="E7" s="7" t="inlineStr">
        <is>
          <t>készlet</t>
        </is>
      </c>
      <c r="F7" s="8" t="inlineStr">
        <is>
          <t>ToolTech Bt.</t>
        </is>
      </c>
      <c r="G7" s="7" t="inlineStr">
        <is>
          <t>Bt.</t>
        </is>
      </c>
      <c r="H7" s="7" t="inlineStr">
        <is>
          <t>D-01-R1</t>
        </is>
      </c>
      <c r="I7" s="4" t="n">
        <v>8</v>
      </c>
      <c r="J7" s="4" t="n">
        <v>8</v>
      </c>
      <c r="K7" s="9" t="n">
        <v>6400</v>
      </c>
      <c r="L7" s="9">
        <f>I7*K7</f>
        <v/>
      </c>
      <c r="M7" s="10" t="n">
        <v>0.27</v>
      </c>
      <c r="N7" s="9">
        <f>L7*(1+M7)</f>
        <v/>
      </c>
      <c r="O7" s="7">
        <f>J7-I7</f>
        <v/>
      </c>
      <c r="P7" s="9">
        <f>O7*K7</f>
        <v/>
      </c>
      <c r="Q7" s="7">
        <f>IF(O7=0,"Egyező",IF(O7&gt;0,"Többlet","Hiány"))</f>
        <v/>
      </c>
      <c r="R7" s="7" t="inlineStr">
        <is>
          <t>2026.05.01.</t>
        </is>
      </c>
      <c r="S7" s="8" t="inlineStr">
        <is>
          <t>Teljes egyezés</t>
        </is>
      </c>
    </row>
    <row r="8">
      <c r="A8" s="2" t="inlineStr">
        <is>
          <t>LT-007</t>
        </is>
      </c>
      <c r="B8" s="3" t="inlineStr">
        <is>
          <t>USB kábel</t>
        </is>
      </c>
      <c r="C8" s="3" t="inlineStr">
        <is>
          <t>IT-kiegészítők</t>
        </is>
      </c>
      <c r="D8" s="2" t="inlineStr">
        <is>
          <t>USB-3301</t>
        </is>
      </c>
      <c r="E8" s="2" t="inlineStr">
        <is>
          <t>db</t>
        </is>
      </c>
      <c r="F8" s="3" t="inlineStr">
        <is>
          <t>TechSupply Kft.</t>
        </is>
      </c>
      <c r="G8" s="2" t="inlineStr">
        <is>
          <t>Kft.</t>
        </is>
      </c>
      <c r="H8" s="2" t="inlineStr">
        <is>
          <t>A-04-R2</t>
        </is>
      </c>
      <c r="I8" s="4" t="n">
        <v>40</v>
      </c>
      <c r="J8" s="4" t="n">
        <v>38</v>
      </c>
      <c r="K8" s="5" t="n">
        <v>1850</v>
      </c>
      <c r="L8" s="5">
        <f>I8*K8</f>
        <v/>
      </c>
      <c r="M8" s="6" t="n">
        <v>0.27</v>
      </c>
      <c r="N8" s="5">
        <f>L8*(1+M8)</f>
        <v/>
      </c>
      <c r="O8" s="2">
        <f>J8-I8</f>
        <v/>
      </c>
      <c r="P8" s="5">
        <f>O8*K8</f>
        <v/>
      </c>
      <c r="Q8" s="2">
        <f>IF(O8=0,"Egyező",IF(O8&gt;0,"Többlet","Hiány"))</f>
        <v/>
      </c>
      <c r="R8" s="2" t="inlineStr">
        <is>
          <t>2026.05.01.</t>
        </is>
      </c>
      <c r="S8" s="3" t="inlineStr">
        <is>
          <t>Ellenőrzés szükséges</t>
        </is>
      </c>
    </row>
    <row r="9">
      <c r="A9" s="7" t="inlineStr">
        <is>
          <t>LT-008</t>
        </is>
      </c>
      <c r="B9" s="8" t="inlineStr">
        <is>
          <t>Kartondoboz</t>
        </is>
      </c>
      <c r="C9" s="8" t="inlineStr">
        <is>
          <t>Csomagolóanyagok</t>
        </is>
      </c>
      <c r="D9" s="7" t="inlineStr">
        <is>
          <t>KDB-5521</t>
        </is>
      </c>
      <c r="E9" s="7" t="inlineStr">
        <is>
          <t>db</t>
        </is>
      </c>
      <c r="F9" s="8" t="inlineStr">
        <is>
          <t>PackMaster Kft.</t>
        </is>
      </c>
      <c r="G9" s="7" t="inlineStr">
        <is>
          <t>Kft.</t>
        </is>
      </c>
      <c r="H9" s="7" t="inlineStr">
        <is>
          <t>C-03-R1</t>
        </is>
      </c>
      <c r="I9" s="4" t="n">
        <v>200</v>
      </c>
      <c r="J9" s="4" t="n">
        <v>205</v>
      </c>
      <c r="K9" s="9" t="n">
        <v>290</v>
      </c>
      <c r="L9" s="9">
        <f>I9*K9</f>
        <v/>
      </c>
      <c r="M9" s="10" t="n">
        <v>0.27</v>
      </c>
      <c r="N9" s="9">
        <f>L9*(1+M9)</f>
        <v/>
      </c>
      <c r="O9" s="7">
        <f>J9-I9</f>
        <v/>
      </c>
      <c r="P9" s="9">
        <f>O9*K9</f>
        <v/>
      </c>
      <c r="Q9" s="7">
        <f>IF(O9=0,"Egyező",IF(O9&gt;0,"Többlet","Hiány"))</f>
        <v/>
      </c>
      <c r="R9" s="7" t="inlineStr">
        <is>
          <t>2026.05.15.</t>
        </is>
      </c>
      <c r="S9" s="8" t="inlineStr">
        <is>
          <t>Többlet raktárban</t>
        </is>
      </c>
    </row>
    <row r="10">
      <c r="A10" s="2" t="inlineStr">
        <is>
          <t>LT-009</t>
        </is>
      </c>
      <c r="B10" s="3" t="inlineStr">
        <is>
          <t>Jegyzettömb</t>
        </is>
      </c>
      <c r="C10" s="3" t="inlineStr">
        <is>
          <t>Papíráruk</t>
        </is>
      </c>
      <c r="D10" s="2" t="inlineStr">
        <is>
          <t>JTB-0042</t>
        </is>
      </c>
      <c r="E10" s="2" t="inlineStr">
        <is>
          <t>db</t>
        </is>
      </c>
      <c r="F10" s="3" t="inlineStr">
        <is>
          <t>Papír &amp; Irodaszer Kft.</t>
        </is>
      </c>
      <c r="G10" s="2" t="inlineStr">
        <is>
          <t>Kft.</t>
        </is>
      </c>
      <c r="H10" s="2" t="inlineStr">
        <is>
          <t>B-01-R2</t>
        </is>
      </c>
      <c r="I10" s="4" t="n">
        <v>60</v>
      </c>
      <c r="J10" s="4" t="n">
        <v>57</v>
      </c>
      <c r="K10" s="5" t="n">
        <v>450</v>
      </c>
      <c r="L10" s="5">
        <f>I10*K10</f>
        <v/>
      </c>
      <c r="M10" s="6" t="n">
        <v>0.05</v>
      </c>
      <c r="N10" s="5">
        <f>L10*(1+M10)</f>
        <v/>
      </c>
      <c r="O10" s="2">
        <f>J10-I10</f>
        <v/>
      </c>
      <c r="P10" s="5">
        <f>O10*K10</f>
        <v/>
      </c>
      <c r="Q10" s="2">
        <f>IF(O10=0,"Egyező",IF(O10&gt;0,"Többlet","Hiány"))</f>
        <v/>
      </c>
      <c r="R10" s="2" t="inlineStr">
        <is>
          <t>2026.06.01.</t>
        </is>
      </c>
      <c r="S10" s="3" t="inlineStr">
        <is>
          <t>Alacsony ÁFA kulcs</t>
        </is>
      </c>
    </row>
    <row r="11">
      <c r="A11" s="7" t="inlineStr">
        <is>
          <t>LT-010</t>
        </is>
      </c>
      <c r="B11" s="8" t="inlineStr">
        <is>
          <t>Polc</t>
        </is>
      </c>
      <c r="C11" s="8" t="inlineStr">
        <is>
          <t>Irodatechnika</t>
        </is>
      </c>
      <c r="D11" s="7" t="inlineStr">
        <is>
          <t>POL-2230</t>
        </is>
      </c>
      <c r="E11" s="7" t="inlineStr">
        <is>
          <t>db</t>
        </is>
      </c>
      <c r="F11" s="8" t="inlineStr">
        <is>
          <t>BútoráruházDebrecen Kft.</t>
        </is>
      </c>
      <c r="G11" s="7" t="inlineStr">
        <is>
          <t>Kft.</t>
        </is>
      </c>
      <c r="H11" s="7" t="inlineStr">
        <is>
          <t>B-03-R3</t>
        </is>
      </c>
      <c r="I11" s="4" t="n">
        <v>12</v>
      </c>
      <c r="J11" s="4" t="n">
        <v>11</v>
      </c>
      <c r="K11" s="9" t="n">
        <v>15900</v>
      </c>
      <c r="L11" s="9">
        <f>I11*K11</f>
        <v/>
      </c>
      <c r="M11" s="10" t="n">
        <v>0.27</v>
      </c>
      <c r="N11" s="9">
        <f>L11*(1+M11)</f>
        <v/>
      </c>
      <c r="O11" s="7">
        <f>J11-I11</f>
        <v/>
      </c>
      <c r="P11" s="9">
        <f>O11*K11</f>
        <v/>
      </c>
      <c r="Q11" s="7">
        <f>IF(O11=0,"Egyező",IF(O11&gt;0,"Többlet","Hiány"))</f>
        <v/>
      </c>
      <c r="R11" s="7" t="inlineStr">
        <is>
          <t>2026.06.10.</t>
        </is>
      </c>
      <c r="S11" s="8" t="inlineStr">
        <is>
          <t>Hiány rögzítve</t>
        </is>
      </c>
    </row>
    <row r="12"/>
    <row r="13">
      <c r="A13" s="11" t="inlineStr">
        <is>
          <t>ÖSSZESEN</t>
        </is>
      </c>
      <c r="B13" s="12" t="n"/>
      <c r="C13" s="12" t="n"/>
      <c r="D13" s="12" t="n"/>
      <c r="E13" s="12" t="n"/>
      <c r="F13" s="12" t="n"/>
      <c r="G13" s="12" t="n"/>
      <c r="H13" s="12" t="n"/>
      <c r="I13" s="12">
        <f>SUM(I2:I11)</f>
        <v/>
      </c>
      <c r="J13" s="12">
        <f>SUM(J2:J11)</f>
        <v/>
      </c>
      <c r="K13" s="13">
        <f>AVERAGE(K2:K11)</f>
        <v/>
      </c>
      <c r="L13" s="13">
        <f>SUM(L2:L11)</f>
        <v/>
      </c>
      <c r="M13" s="12" t="n"/>
      <c r="N13" s="13">
        <f>SUM(N2:N11)</f>
        <v/>
      </c>
      <c r="O13" s="12">
        <f>SUM(O2:O11)</f>
        <v/>
      </c>
      <c r="P13" s="13">
        <f>SUM(P2:P11)</f>
        <v/>
      </c>
      <c r="Q13" s="12" t="n"/>
      <c r="R13" s="12" t="n"/>
      <c r="S13" s="12" t="n"/>
    </row>
  </sheetData>
  <conditionalFormatting sqref="O2:O11">
    <cfRule type="expression" priority="1" dxfId="0" stopIfTrue="1">
      <formula>O2&lt;0</formula>
    </cfRule>
    <cfRule type="expression" priority="2" dxfId="1" stopIfTrue="1">
      <formula>O2&gt;0</formula>
    </cfRule>
  </conditionalFormatting>
  <conditionalFormatting sqref="Q2:Q11">
    <cfRule type="expression" priority="3" dxfId="0" stopIfTrue="1">
      <formula>Q2="Hiány"</formula>
    </cfRule>
    <cfRule type="expression" priority="4" dxfId="1" stopIfTrue="1">
      <formula>Q2="Többlet"</formula>
    </cfRule>
    <cfRule type="expression" priority="5" dxfId="2" stopIfTrue="1">
      <formula>Q2="Egyező"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39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22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</cols>
  <sheetData>
    <row r="1" ht="36" customHeight="1">
      <c r="A1" s="14" t="inlineStr">
        <is>
          <t>LELTÁR ÖSSZESÍTŐ DASHBOARD</t>
        </is>
      </c>
    </row>
    <row r="2"/>
    <row r="3">
      <c r="A3" s="1" t="inlineStr">
        <is>
          <t>KPI MUTATÓK</t>
        </is>
      </c>
      <c r="B3" s="1" t="inlineStr">
        <is>
          <t>Érték</t>
        </is>
      </c>
    </row>
    <row r="4">
      <c r="A4" s="15" t="inlineStr">
        <is>
          <t>Összes tételszám</t>
        </is>
      </c>
      <c r="B4" s="16">
        <f>COUNTA(Leltár_adatok!B2:B11)</f>
        <v/>
      </c>
    </row>
    <row r="5">
      <c r="A5" s="17" t="inlineStr">
        <is>
          <t>Összes azon. mennyiség (db)</t>
        </is>
      </c>
      <c r="B5" s="16">
        <f>SUM(Leltár_adatok!I2:I11)</f>
        <v/>
      </c>
    </row>
    <row r="6">
      <c r="A6" s="15" t="inlineStr">
        <is>
          <t>Összes fizikai mennyiség (db)</t>
        </is>
      </c>
      <c r="B6" s="16">
        <f>SUM(Leltár_adatok!J2:J11)</f>
        <v/>
      </c>
    </row>
    <row r="7">
      <c r="A7" s="17" t="inlineStr">
        <is>
          <t>Teljes nettó készletérték (Ft)</t>
        </is>
      </c>
      <c r="B7" s="18">
        <f>SUM(Leltár_adatok!L2:L11)</f>
        <v/>
      </c>
    </row>
    <row r="8">
      <c r="A8" s="15" t="inlineStr">
        <is>
          <t>Teljes eltérés értékben (Ft)</t>
        </is>
      </c>
      <c r="B8" s="18">
        <f>SUM(Leltár_adatok!P2:P11)</f>
        <v/>
      </c>
    </row>
    <row r="9">
      <c r="A9" s="17" t="inlineStr">
        <is>
          <t>Hiányos tételek száma</t>
        </is>
      </c>
      <c r="B9" s="16">
        <f>COUNTIF(Leltár_adatok!Q2:Q11,"Hiány")</f>
        <v/>
      </c>
    </row>
    <row r="10">
      <c r="A10" s="15" t="inlineStr">
        <is>
          <t>Többletes tételek száma</t>
        </is>
      </c>
      <c r="B10" s="16">
        <f>COUNTIF(Leltár_adatok!Q2:Q11,"Többlet")</f>
        <v/>
      </c>
    </row>
    <row r="11">
      <c r="A11" s="17" t="inlineStr">
        <is>
          <t>Egyező tételek száma</t>
        </is>
      </c>
      <c r="B11" s="16">
        <f>COUNTIF(Leltár_adatok!Q2:Q11,"Egyező")</f>
        <v/>
      </c>
    </row>
    <row r="12">
      <c r="A12" s="15" t="inlineStr">
        <is>
          <t>Átlagos egységár (Ft)</t>
        </is>
      </c>
      <c r="B12" s="18">
        <f>IFERROR(AVERAGE(Leltár_adatok!K2:K11),0)</f>
        <v/>
      </c>
    </row>
    <row r="13">
      <c r="A13" s="17" t="inlineStr">
        <is>
          <t>Készletpontosság (%)</t>
        </is>
      </c>
      <c r="B13" s="19">
        <f>IFERROR((SUM(Leltár_adatok!I2:I11)-ABS(SUM(Leltár_adatok!O2:O11)))/SUM(Leltár_adatok!I2:I11),0)</f>
        <v/>
      </c>
    </row>
    <row r="14">
      <c r="A14" s="20" t="inlineStr">
        <is>
          <t>Leltár dátuma:</t>
        </is>
      </c>
      <c r="B14" s="21" t="inlineStr">
        <is>
          <t>2026.06.16.</t>
        </is>
      </c>
    </row>
    <row r="15"/>
    <row r="16">
      <c r="A16" s="22" t="inlineStr">
        <is>
          <t>Kategória</t>
        </is>
      </c>
      <c r="B16" s="22" t="inlineStr">
        <is>
          <t>Tételszám</t>
        </is>
      </c>
      <c r="C16" s="22" t="inlineStr">
        <is>
          <t>Nettó érték (Ft)</t>
        </is>
      </c>
    </row>
    <row r="17">
      <c r="A17" s="3" t="inlineStr">
        <is>
          <t>Papíráruk</t>
        </is>
      </c>
      <c r="B17" s="23">
        <f>COUNTIF(Leltár_adatok!C2:C11,"Papíráruk")</f>
        <v/>
      </c>
      <c r="C17" s="5">
        <f>IFERROR(SUMIF(Leltár_adatok!C2:C11,"Papíráruk",Leltár_adatok!L2:L11),0)</f>
        <v/>
      </c>
    </row>
    <row r="18">
      <c r="A18" s="8" t="inlineStr">
        <is>
          <t>Irodatechnika</t>
        </is>
      </c>
      <c r="B18" s="24">
        <f>COUNTIF(Leltár_adatok!C2:C11,"Irodatechnika")</f>
        <v/>
      </c>
      <c r="C18" s="9">
        <f>IFERROR(SUMIF(Leltár_adatok!C2:C11,"Irodatechnika",Leltár_adatok!L2:L11),0)</f>
        <v/>
      </c>
    </row>
    <row r="19">
      <c r="A19" s="3" t="inlineStr">
        <is>
          <t>IT-kiegészítők</t>
        </is>
      </c>
      <c r="B19" s="23">
        <f>COUNTIF(Leltár_adatok!C2:C11,"IT-kiegészítők")</f>
        <v/>
      </c>
      <c r="C19" s="5">
        <f>IFERROR(SUMIF(Leltár_adatok!C2:C11,"IT-kiegészítők",Leltár_adatok!L2:L11),0)</f>
        <v/>
      </c>
    </row>
    <row r="20">
      <c r="A20" s="8" t="inlineStr">
        <is>
          <t>Tisztítószerek</t>
        </is>
      </c>
      <c r="B20" s="24">
        <f>COUNTIF(Leltár_adatok!C2:C11,"Tisztítószerek")</f>
        <v/>
      </c>
      <c r="C20" s="9">
        <f>IFERROR(SUMIF(Leltár_adatok!C2:C11,"Tisztítószerek",Leltár_adatok!L2:L11),0)</f>
        <v/>
      </c>
    </row>
    <row r="21">
      <c r="A21" s="3" t="inlineStr">
        <is>
          <t>Csomagolóanyagok</t>
        </is>
      </c>
      <c r="B21" s="23">
        <f>COUNTIF(Leltár_adatok!C2:C11,"Csomagolóanyagok")</f>
        <v/>
      </c>
      <c r="C21" s="5">
        <f>IFERROR(SUMIF(Leltár_adatok!C2:C11,"Csomagolóanyagok",Leltár_adatok!L2:L11),0)</f>
        <v/>
      </c>
    </row>
    <row r="22">
      <c r="A22" s="8" t="inlineStr">
        <is>
          <t>Szerszámok</t>
        </is>
      </c>
      <c r="B22" s="24">
        <f>COUNTIF(Leltár_adatok!C2:C11,"Szerszámok")</f>
        <v/>
      </c>
      <c r="C22" s="9">
        <f>IFERROR(SUMIF(Leltár_adatok!C2:C11,"Szerszámok",Leltár_adatok!L2:L11),0)</f>
        <v/>
      </c>
    </row>
    <row r="23"/>
    <row r="24">
      <c r="A24" s="11" t="inlineStr">
        <is>
          <t>Státusz</t>
        </is>
      </c>
      <c r="B24" s="11" t="inlineStr">
        <is>
          <t>Darabszám</t>
        </is>
      </c>
    </row>
    <row r="25">
      <c r="A25" s="3" t="inlineStr">
        <is>
          <t>Egyező</t>
        </is>
      </c>
      <c r="B25" s="23">
        <f>COUNTIF(Leltár_adatok!Q2:Q11,"Egyező")</f>
        <v/>
      </c>
    </row>
    <row r="26">
      <c r="A26" s="8" t="inlineStr">
        <is>
          <t>Hiány</t>
        </is>
      </c>
      <c r="B26" s="24">
        <f>COUNTIF(Leltár_adatok!Q2:Q11,"Hiány")</f>
        <v/>
      </c>
    </row>
    <row r="27">
      <c r="A27" s="3" t="inlineStr">
        <is>
          <t>Többlet</t>
        </is>
      </c>
      <c r="B27" s="23">
        <f>COUNTIF(Leltár_adatok!Q2:Q11,"Többlet")</f>
        <v/>
      </c>
    </row>
    <row r="28"/>
    <row r="29">
      <c r="A29" s="11" t="inlineStr">
        <is>
          <t>Tétel</t>
        </is>
      </c>
      <c r="B29" s="11" t="inlineStr">
        <is>
          <t>Eltérés (db)</t>
        </is>
      </c>
    </row>
    <row r="30">
      <c r="A30" s="2">
        <f>Leltár_adatok!A2</f>
        <v/>
      </c>
      <c r="B30" s="23">
        <f>Leltár_adatok!O2</f>
        <v/>
      </c>
    </row>
    <row r="31">
      <c r="A31" s="7">
        <f>Leltár_adatok!A3</f>
        <v/>
      </c>
      <c r="B31" s="24">
        <f>Leltár_adatok!O3</f>
        <v/>
      </c>
    </row>
    <row r="32">
      <c r="A32" s="2">
        <f>Leltár_adatok!A4</f>
        <v/>
      </c>
      <c r="B32" s="23">
        <f>Leltár_adatok!O4</f>
        <v/>
      </c>
    </row>
    <row r="33">
      <c r="A33" s="7">
        <f>Leltár_adatok!A5</f>
        <v/>
      </c>
      <c r="B33" s="24">
        <f>Leltár_adatok!O5</f>
        <v/>
      </c>
    </row>
    <row r="34">
      <c r="A34" s="2">
        <f>Leltár_adatok!A6</f>
        <v/>
      </c>
      <c r="B34" s="23">
        <f>Leltár_adatok!O6</f>
        <v/>
      </c>
    </row>
    <row r="35">
      <c r="A35" s="7">
        <f>Leltár_adatok!A7</f>
        <v/>
      </c>
      <c r="B35" s="24">
        <f>Leltár_adatok!O7</f>
        <v/>
      </c>
    </row>
    <row r="36">
      <c r="A36" s="2">
        <f>Leltár_adatok!A8</f>
        <v/>
      </c>
      <c r="B36" s="23">
        <f>Leltár_adatok!O8</f>
        <v/>
      </c>
    </row>
    <row r="37">
      <c r="A37" s="7">
        <f>Leltár_adatok!A9</f>
        <v/>
      </c>
      <c r="B37" s="24">
        <f>Leltár_adatok!O9</f>
        <v/>
      </c>
    </row>
    <row r="38">
      <c r="A38" s="2">
        <f>Leltár_adatok!A10</f>
        <v/>
      </c>
      <c r="B38" s="23">
        <f>Leltár_adatok!O10</f>
        <v/>
      </c>
    </row>
    <row r="39">
      <c r="A39" s="7">
        <f>Leltár_adatok!A11</f>
        <v/>
      </c>
      <c r="B39" s="24">
        <f>Leltár_adatok!O11</f>
        <v/>
      </c>
    </row>
  </sheetData>
  <mergeCells count="1">
    <mergeCell ref="A1:G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6"/>
  <sheetViews>
    <sheetView showGridLines="0" workbookViewId="0">
      <selection activeCell="A1" sqref="A1"/>
    </sheetView>
  </sheetViews>
  <sheetFormatPr baseColWidth="8" defaultRowHeight="15"/>
  <cols>
    <col width="28" customWidth="1" min="1" max="1"/>
    <col width="70" customWidth="1" min="2" max="2"/>
    <col width="18" customWidth="1" min="3" max="3"/>
  </cols>
  <sheetData>
    <row r="1" ht="36" customHeight="1">
      <c r="A1" s="25" t="inlineStr">
        <is>
          <t>LELTÁR SABLON – HASZNÁLATI ÚTMUTATÓ</t>
        </is>
      </c>
    </row>
    <row r="2"/>
    <row r="3" ht="24" customHeight="1">
      <c r="A3" s="26" t="inlineStr">
        <is>
          <t>1. Lapok és céljuk</t>
        </is>
      </c>
    </row>
    <row r="4" ht="30" customHeight="1">
      <c r="A4" s="15" t="inlineStr">
        <is>
          <t>Leltár_adatok lap</t>
        </is>
      </c>
      <c r="B4" s="27" t="inlineStr">
        <is>
          <t>A fő adatbeviteli lap. Ide kell rögzíteni az összes leltárba vett terméket soronként. Az azonosítás szerinti és fizikai mennyiséget manuálisan kell beírni (sárga cellák). A többi érték (nettó, bruttó, eltérés, státusz) automatikusan számítódik.</t>
        </is>
      </c>
    </row>
    <row r="5" ht="30" customHeight="1">
      <c r="A5" s="15" t="inlineStr">
        <is>
          <t>Összesítő lap</t>
        </is>
      </c>
      <c r="B5" s="27" t="inlineStr">
        <is>
          <t>Automatikusan frissülő dashboard. KPI mutatók, kategóriánkénti összesítés, státuzmegoszlás és eltérési grafikon. Nem szükséges szerkeszteni – csak megtekinteni.</t>
        </is>
      </c>
    </row>
    <row r="6" ht="30" customHeight="1">
      <c r="A6" s="15" t="inlineStr">
        <is>
          <t>Útmutató lap</t>
        </is>
      </c>
      <c r="B6" s="27" t="inlineStr">
        <is>
          <t>Ez a lap. Magyarázza a mezőket és a folyamatot.</t>
        </is>
      </c>
    </row>
    <row r="7"/>
    <row r="8" ht="24" customHeight="1">
      <c r="A8" s="26" t="inlineStr">
        <is>
          <t>2. Mezők magyarázata – Leltár_adatok</t>
        </is>
      </c>
    </row>
    <row r="9" ht="28" customHeight="1">
      <c r="A9" s="28" t="inlineStr">
        <is>
          <t>Leltár ID</t>
        </is>
      </c>
      <c r="B9" s="27" t="inlineStr">
        <is>
          <t>Egyedi azonosító (pl. LT-001). Minden sor egyedi legyen.</t>
        </is>
      </c>
    </row>
    <row r="10" ht="28" customHeight="1">
      <c r="A10" s="28" t="inlineStr">
        <is>
          <t>Termék neve</t>
        </is>
      </c>
      <c r="B10" s="29" t="inlineStr">
        <is>
          <t>A leltározott termék pontos megnevezése.</t>
        </is>
      </c>
    </row>
    <row r="11" ht="28" customHeight="1">
      <c r="A11" s="28" t="inlineStr">
        <is>
          <t>Kategória</t>
        </is>
      </c>
      <c r="B11" s="27" t="inlineStr">
        <is>
          <t>Termékcsalád (pl. Papíráruk, IT-kiegészítők, Szerszámok). Fontos az összesítő szűrőkhöz.</t>
        </is>
      </c>
    </row>
    <row r="12" ht="28" customHeight="1">
      <c r="A12" s="28" t="inlineStr">
        <is>
          <t>Cikkszám</t>
        </is>
      </c>
      <c r="B12" s="29" t="inlineStr">
        <is>
          <t>Belső vagy gyártói cikkszám. Opcionális, de ajánlott.</t>
        </is>
      </c>
    </row>
    <row r="13" ht="28" customHeight="1">
      <c r="A13" s="28" t="inlineStr">
        <is>
          <t>Egység</t>
        </is>
      </c>
      <c r="B13" s="27" t="inlineStr">
        <is>
          <t>Mértékegység: db, csomag, liter, tekercs, készlet stb.</t>
        </is>
      </c>
    </row>
    <row r="14" ht="28" customHeight="1">
      <c r="A14" s="28" t="inlineStr">
        <is>
          <t>Beszállító neve</t>
        </is>
      </c>
      <c r="B14" s="29" t="inlineStr">
        <is>
          <t>A termék szállítójának neve (cég vagy egyéni vállalkozó).</t>
        </is>
      </c>
    </row>
    <row r="15" ht="28" customHeight="1">
      <c r="A15" s="28" t="inlineStr">
        <is>
          <t>Beszállító típusa</t>
        </is>
      </c>
      <c r="B15" s="27" t="inlineStr">
        <is>
          <t>Jogi forma: Kft., Bt., egyéni vállalkozó.</t>
        </is>
      </c>
    </row>
    <row r="16" ht="28" customHeight="1">
      <c r="A16" s="28" t="inlineStr">
        <is>
          <t>Raktárhely</t>
        </is>
      </c>
      <c r="B16" s="29" t="inlineStr">
        <is>
          <t>Fizikai helymeghatározás (pl. A-01-R1 = A csarnok, 1. sor, 1. rekesz).</t>
        </is>
      </c>
    </row>
    <row r="17" ht="28" customHeight="1">
      <c r="A17" s="28" t="inlineStr">
        <is>
          <t>Menny. azonosítás (I)</t>
        </is>
      </c>
      <c r="B17" s="27" t="inlineStr">
        <is>
          <t>Nyilvántartás szerinti (adminisztratív) mennyiség – kézzel töltendő.</t>
        </is>
      </c>
    </row>
    <row r="18" ht="28" customHeight="1">
      <c r="A18" s="28" t="inlineStr">
        <is>
          <t>Menny. fizikai (J)</t>
        </is>
      </c>
      <c r="B18" s="29" t="inlineStr">
        <is>
          <t>Tényleges, fizikai megszámlálás eredménye – kézzel töltendő.</t>
        </is>
      </c>
    </row>
    <row r="19" ht="28" customHeight="1">
      <c r="A19" s="28" t="inlineStr">
        <is>
          <t>Egységár (K)</t>
        </is>
      </c>
      <c r="B19" s="27" t="inlineStr">
        <is>
          <t>Nettó egységár forintban (ÁFA nélkül).</t>
        </is>
      </c>
    </row>
    <row r="20" ht="28" customHeight="1">
      <c r="A20" s="28" t="inlineStr">
        <is>
          <t>Nettó érték (L)</t>
        </is>
      </c>
      <c r="B20" s="29" t="inlineStr">
        <is>
          <t>Automatikus: =I*K (azonosítás szerinti mennyiség × egységár).</t>
        </is>
      </c>
    </row>
    <row r="21" ht="28" customHeight="1">
      <c r="A21" s="28" t="inlineStr">
        <is>
          <t>ÁFA kulcs (M)</t>
        </is>
      </c>
      <c r="B21" s="27" t="inlineStr">
        <is>
          <t>Adja meg arányként: 0,27 = 27%, 0,05 = 5%, 0,18 = 18%.</t>
        </is>
      </c>
    </row>
    <row r="22" ht="28" customHeight="1">
      <c r="A22" s="28" t="inlineStr">
        <is>
          <t>Bruttó érték (N)</t>
        </is>
      </c>
      <c r="B22" s="29" t="inlineStr">
        <is>
          <t>Automatikus: =L*(1+M).</t>
        </is>
      </c>
    </row>
    <row r="23" ht="28" customHeight="1">
      <c r="A23" s="28" t="inlineStr">
        <is>
          <t>Eltérés db (O)</t>
        </is>
      </c>
      <c r="B23" s="27" t="inlineStr">
        <is>
          <t>Automatikus: =J-I. Negatív = hiány, pozitív = többlet, nulla = egyező.</t>
        </is>
      </c>
    </row>
    <row r="24" ht="28" customHeight="1">
      <c r="A24" s="28" t="inlineStr">
        <is>
          <t>Eltérés értékben (P)</t>
        </is>
      </c>
      <c r="B24" s="29" t="inlineStr">
        <is>
          <t>Automatikus: =O*K. Az eltérés forintban kifejezett értéke.</t>
        </is>
      </c>
    </row>
    <row r="25" ht="28" customHeight="1">
      <c r="A25" s="28" t="inlineStr">
        <is>
          <t>Státusz (Q)</t>
        </is>
      </c>
      <c r="B25" s="27" t="inlineStr">
        <is>
          <t>Automatikus: Egyező / Hiány / Többlet. Szín is jelzi: piros = hiány, zöld = többlet.</t>
        </is>
      </c>
    </row>
    <row r="26" ht="28" customHeight="1">
      <c r="A26" s="28" t="inlineStr">
        <is>
          <t>Utolsó leltár (R)</t>
        </is>
      </c>
      <c r="B26" s="29" t="inlineStr">
        <is>
          <t>A leltár elvégzésének dátuma: ÉÉÉÉ.HH.NN. formátumban.</t>
        </is>
      </c>
    </row>
    <row r="27" ht="28" customHeight="1">
      <c r="A27" s="28" t="inlineStr">
        <is>
          <t>Megjegyzés (S)</t>
        </is>
      </c>
      <c r="B27" s="27" t="inlineStr">
        <is>
          <t>Szabad szöveges megjegyzés (pl. sérült csomag, utánrendelés szükséges).</t>
        </is>
      </c>
    </row>
    <row r="28"/>
    <row r="29" ht="24" customHeight="1">
      <c r="A29" s="26" t="inlineStr">
        <is>
          <t>3. Folyamat és tipikus használat</t>
        </is>
      </c>
    </row>
    <row r="30" ht="42" customHeight="1">
      <c r="A30" s="28" t="inlineStr">
        <is>
          <t>Havi leltárzárás</t>
        </is>
      </c>
      <c r="B30" s="29" t="inlineStr">
        <is>
          <t>Minden hónap végén frissítsd a 'Menny. fizikai' oszlopot a tényleges számlálás alapján. Az eltérések és státuszok azonnal frissülnek. Mentsd el az Összesítő lapot PDF-ként a könyvelőnek.</t>
        </is>
      </c>
    </row>
    <row r="31" ht="42" customHeight="1">
      <c r="A31" s="28" t="inlineStr">
        <is>
          <t>Raktárellenőrzés</t>
        </is>
      </c>
      <c r="B31" s="27" t="inlineStr">
        <is>
          <t>Szükség szerint (pl. gyanú esetén) végezz soron kívüli leltárt. Rögzítsd a dátumot az 'Utolsó leltár' oszlopban, és adj megjegyzést a Megjegyzés cellába.</t>
        </is>
      </c>
    </row>
    <row r="32" ht="42" customHeight="1">
      <c r="A32" s="28" t="inlineStr">
        <is>
          <t>Beszerzés-előkészítés</t>
        </is>
      </c>
      <c r="B32" s="29" t="inlineStr">
        <is>
          <t>A 'Hiány' státuszú tételek jelzik, hogy kevesebb van raktáron, mint a nyilvántartásban. Ezeket kell ellenőrizni és szükség szerint utánrendelni. Az Összesítő lapon látható a hiányos tételek száma.</t>
        </is>
      </c>
    </row>
    <row r="33" ht="42" customHeight="1">
      <c r="A33" s="28" t="inlineStr">
        <is>
          <t>ÁFA kezelés</t>
        </is>
      </c>
      <c r="B33" s="27" t="inlineStr">
        <is>
          <t>Az ÁFA kulcsot arányként add meg (0,27 / 0,05 / 0,18). A bruttó érték automatikusan kalkulálódik. NAV-bevalláshoz a nettó és bruttó értékek külön sorban szerepelnek.</t>
        </is>
      </c>
    </row>
    <row r="34" ht="42" customHeight="1">
      <c r="A34" s="28" t="inlineStr">
        <is>
          <t>Adatbiztonság</t>
        </is>
      </c>
      <c r="B34" s="29" t="inlineStr">
        <is>
          <t>A sárga háttérű cellák az adatbeviteli mezők. A többi cella képletet tartalmaz – ezeket ne töröld! Rendszeresen mentsd a fájlt, és tarts biztonsági másolatot.</t>
        </is>
      </c>
    </row>
    <row r="35"/>
    <row r="36" ht="20" customHeight="1">
      <c r="A36" s="30" t="inlineStr">
        <is>
          <t>⚠️  A sablon minden sárga cellája szerkeszthető. A fehér/szürke hátterű cellák képleteket tartalmaznak – ne módosítsd őket! | Verzió: 2026.06.16.</t>
        </is>
      </c>
    </row>
  </sheetData>
  <mergeCells count="5">
    <mergeCell ref="A1:C1"/>
    <mergeCell ref="A3:C3"/>
    <mergeCell ref="A8:C8"/>
    <mergeCell ref="A29:C29"/>
    <mergeCell ref="A36:C3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2026-06-16T17:40:03Z</dcterms:created>
  <dcterms:modified xmlns:dcterms="http://purl.org/dc/terms/" xmlns:xsi="http://www.w3.org/2001/XMLSchema-instance" xsi:type="dcterms:W3CDTF">2026-06-16T17:40:03Z</dcterms:modified>
</cp:coreProperties>
</file>