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telajánlatok" sheetId="1" state="visible" r:id="rId1"/>
    <sheet xmlns:r="http://schemas.openxmlformats.org/officeDocument/2006/relationships" name="Törlesztési terv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 &quot;Ft&quot;"/>
    <numFmt numFmtId="165" formatCode="0.00&quot;%&quot;"/>
    <numFmt numFmtId="166" formatCode="ÉÉÉÉ.HH.NN.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0" fontId="5" fillId="4" borderId="1" pivotButton="0" quotePrefix="0" xfId="0"/>
    <xf numFmtId="164" fontId="5" fillId="4" borderId="1" pivotButton="0" quotePrefix="0" xfId="0"/>
    <xf numFmtId="165" fontId="5" fillId="4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1" fillId="0" borderId="0" pivotButton="0" quotePrefix="0" xfId="0"/>
    <xf numFmtId="166" fontId="0" fillId="3" borderId="0" pivotButton="0" quotePrefix="0" xfId="0"/>
    <xf numFmtId="165" fontId="0" fillId="0" borderId="0" pivotButton="0" quotePrefix="0" xfId="0"/>
    <xf numFmtId="164" fontId="0" fillId="0" borderId="0" pivotButton="0" quotePrefix="0" xfId="0"/>
    <xf numFmtId="0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4" borderId="1" pivotButton="0" quotePrefix="0" xfId="0"/>
    <xf numFmtId="1" fontId="5" fillId="4" borderId="1" pivotButton="0" quotePrefix="0" xfId="0"/>
    <xf numFmtId="0" fontId="4" fillId="5" borderId="1" pivotButton="0" quotePrefix="0" xfId="0"/>
    <xf numFmtId="164" fontId="5" fillId="5" borderId="1" pivotButton="0" quotePrefix="0" xfId="0"/>
    <xf numFmtId="165" fontId="5" fillId="5" borderId="1" pivotButton="0" quotePrefix="0" xfId="0"/>
    <xf numFmtId="0" fontId="3" fillId="6" borderId="1" pivotButton="0" quotePrefix="0" xfId="0"/>
    <xf numFmtId="0" fontId="5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törlesztőrészlet bankonként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'Összesítő'!$A$14:$A$22</f>
            </numRef>
          </cat>
          <val>
            <numRef>
              <f>'Összesítő'!$B$14:$B$22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Bank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Havi törlesztő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Tőke vs. kamat arány (1. ajánlat)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'Összesítő'!$A$26:$A$27</f>
            </numRef>
          </cat>
          <val>
            <numRef>
              <f>'Összesítő'!$B$26:$B$27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Tőketartozás alakulása (első 10 hónap)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'Összesítő'!B30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'Összesítő'!$A$31:$A$40</f>
            </numRef>
          </cat>
          <val>
            <numRef>
              <f>'Összesítő'!$B$31:$B$40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15" customWidth="1" min="3" max="3"/>
    <col width="16" customWidth="1" min="4" max="4"/>
    <col width="15" customWidth="1" min="5" max="5"/>
    <col width="15" customWidth="1" min="6" max="6"/>
    <col width="12" customWidth="1" min="7" max="7"/>
    <col width="20" customWidth="1" min="8" max="8"/>
    <col width="20" customWidth="1" min="9" max="9"/>
    <col width="18" customWidth="1" min="10" max="10"/>
    <col width="14" customWidth="1" min="11" max="11"/>
    <col width="12" customWidth="1" min="12" max="12"/>
  </cols>
  <sheetData>
    <row r="1" ht="26" customHeight="1">
      <c r="A1" s="1" t="inlineStr">
        <is>
          <t>Lakáshitel Kalkulátor és Ajánlat-összehasonlító</t>
        </is>
      </c>
    </row>
    <row r="2">
      <c r="A2" s="2" t="inlineStr">
        <is>
          <t>Készült: 2026.07.14.</t>
        </is>
      </c>
    </row>
    <row r="3"/>
    <row r="4" ht="32" customHeight="1">
      <c r="A4" s="3" t="inlineStr">
        <is>
          <t>Sorszám</t>
        </is>
      </c>
      <c r="B4" s="3" t="inlineStr">
        <is>
          <t>Bank neve</t>
        </is>
      </c>
      <c r="C4" s="3" t="inlineStr">
        <is>
          <t>Hiteltípus</t>
        </is>
      </c>
      <c r="D4" s="3" t="inlineStr">
        <is>
          <t>Hitelösszeg (Ft)</t>
        </is>
      </c>
      <c r="E4" s="3" t="inlineStr">
        <is>
          <t>Futamidő (hónap)</t>
        </is>
      </c>
      <c r="F4" s="3" t="inlineStr">
        <is>
          <t>Éves kamatláb (%)</t>
        </is>
      </c>
      <c r="G4" s="3" t="inlineStr">
        <is>
          <t>THM (%)</t>
        </is>
      </c>
      <c r="H4" s="3" t="inlineStr">
        <is>
          <t>Havi törlesztőrészlet (Ft)</t>
        </is>
      </c>
      <c r="I4" s="3" t="inlineStr">
        <is>
          <t>Teljes visszafizetés (Ft)</t>
        </is>
      </c>
      <c r="J4" s="3" t="inlineStr">
        <is>
          <t>Összes kamat (Ft)</t>
        </is>
      </c>
      <c r="K4" s="3" t="inlineStr">
        <is>
          <t>Kamat aránya (%)</t>
        </is>
      </c>
      <c r="L4" s="3" t="inlineStr">
        <is>
          <t>Minősítés</t>
        </is>
      </c>
    </row>
    <row r="5">
      <c r="A5" s="4" t="n">
        <v>1</v>
      </c>
      <c r="B5" s="4" t="inlineStr">
        <is>
          <t>OTP Bank</t>
        </is>
      </c>
      <c r="C5" s="4" t="inlineStr">
        <is>
          <t>Annuitásos</t>
        </is>
      </c>
      <c r="D5" s="5" t="n">
        <v>25000000</v>
      </c>
      <c r="E5" s="6" t="n">
        <v>240</v>
      </c>
      <c r="F5" s="7" t="n">
        <v>7.2</v>
      </c>
      <c r="G5" s="7" t="n">
        <v>7.65</v>
      </c>
      <c r="H5" s="8">
        <f>-PMT(F5/100/12,E5,D5)</f>
        <v/>
      </c>
      <c r="I5" s="8">
        <f>H5*E5</f>
        <v/>
      </c>
      <c r="J5" s="8">
        <f>I5-D5</f>
        <v/>
      </c>
      <c r="K5" s="9">
        <f>IFERROR(J5/I5*100,0)</f>
        <v/>
      </c>
      <c r="L5" s="4">
        <f>IF(G5&lt;7,"Kedvező",IF(G5&lt;7.7,"Átlagos","Drága"))</f>
        <v/>
      </c>
    </row>
    <row r="6">
      <c r="A6" s="4" t="n">
        <v>2</v>
      </c>
      <c r="B6" s="4" t="inlineStr">
        <is>
          <t>K&amp;H Bank</t>
        </is>
      </c>
      <c r="C6" s="4" t="inlineStr">
        <is>
          <t>Annuitásos</t>
        </is>
      </c>
      <c r="D6" s="5" t="n">
        <v>28000000</v>
      </c>
      <c r="E6" s="6" t="n">
        <v>300</v>
      </c>
      <c r="F6" s="7" t="n">
        <v>6.95</v>
      </c>
      <c r="G6" s="7" t="n">
        <v>7.4</v>
      </c>
      <c r="H6" s="8">
        <f>-PMT(F6/100/12,E6,D6)</f>
        <v/>
      </c>
      <c r="I6" s="8">
        <f>H6*E6</f>
        <v/>
      </c>
      <c r="J6" s="8">
        <f>I6-D6</f>
        <v/>
      </c>
      <c r="K6" s="9">
        <f>IFERROR(J6/I6*100,0)</f>
        <v/>
      </c>
      <c r="L6" s="4">
        <f>IF(G6&lt;7,"Kedvező",IF(G6&lt;7.7,"Átlagos","Drága"))</f>
        <v/>
      </c>
    </row>
    <row r="7">
      <c r="A7" s="4" t="n">
        <v>3</v>
      </c>
      <c r="B7" s="4" t="inlineStr">
        <is>
          <t>UniCredit Bank</t>
        </is>
      </c>
      <c r="C7" s="4" t="inlineStr">
        <is>
          <t>Annuitásos</t>
        </is>
      </c>
      <c r="D7" s="5" t="n">
        <v>22000000</v>
      </c>
      <c r="E7" s="6" t="n">
        <v>180</v>
      </c>
      <c r="F7" s="7" t="n">
        <v>7.45</v>
      </c>
      <c r="G7" s="7" t="n">
        <v>7.9</v>
      </c>
      <c r="H7" s="8">
        <f>-PMT(F7/100/12,E7,D7)</f>
        <v/>
      </c>
      <c r="I7" s="8">
        <f>H7*E7</f>
        <v/>
      </c>
      <c r="J7" s="8">
        <f>I7-D7</f>
        <v/>
      </c>
      <c r="K7" s="9">
        <f>IFERROR(J7/I7*100,0)</f>
        <v/>
      </c>
      <c r="L7" s="4">
        <f>IF(G7&lt;7,"Kedvező",IF(G7&lt;7.7,"Átlagos","Drága"))</f>
        <v/>
      </c>
    </row>
    <row r="8">
      <c r="A8" s="4" t="n">
        <v>4</v>
      </c>
      <c r="B8" s="4" t="inlineStr">
        <is>
          <t>Erste Bank</t>
        </is>
      </c>
      <c r="C8" s="4" t="inlineStr">
        <is>
          <t>Annuitásos</t>
        </is>
      </c>
      <c r="D8" s="5" t="n">
        <v>30000000</v>
      </c>
      <c r="E8" s="6" t="n">
        <v>240</v>
      </c>
      <c r="F8" s="7" t="n">
        <v>6.85</v>
      </c>
      <c r="G8" s="7" t="n">
        <v>7.3</v>
      </c>
      <c r="H8" s="8">
        <f>-PMT(F8/100/12,E8,D8)</f>
        <v/>
      </c>
      <c r="I8" s="8">
        <f>H8*E8</f>
        <v/>
      </c>
      <c r="J8" s="8">
        <f>I8-D8</f>
        <v/>
      </c>
      <c r="K8" s="9">
        <f>IFERROR(J8/I8*100,0)</f>
        <v/>
      </c>
      <c r="L8" s="4">
        <f>IF(G8&lt;7,"Kedvező",IF(G8&lt;7.7,"Átlagos","Drága"))</f>
        <v/>
      </c>
    </row>
    <row r="9">
      <c r="A9" s="4" t="n">
        <v>5</v>
      </c>
      <c r="B9" s="4" t="inlineStr">
        <is>
          <t>Raiffeisen Bank</t>
        </is>
      </c>
      <c r="C9" s="4" t="inlineStr">
        <is>
          <t>Annuitásos</t>
        </is>
      </c>
      <c r="D9" s="5" t="n">
        <v>26000000</v>
      </c>
      <c r="E9" s="6" t="n">
        <v>300</v>
      </c>
      <c r="F9" s="7" t="n">
        <v>7.1</v>
      </c>
      <c r="G9" s="7" t="n">
        <v>7.55</v>
      </c>
      <c r="H9" s="8">
        <f>-PMT(F9/100/12,E9,D9)</f>
        <v/>
      </c>
      <c r="I9" s="8">
        <f>H9*E9</f>
        <v/>
      </c>
      <c r="J9" s="8">
        <f>I9-D9</f>
        <v/>
      </c>
      <c r="K9" s="9">
        <f>IFERROR(J9/I9*100,0)</f>
        <v/>
      </c>
      <c r="L9" s="4">
        <f>IF(G9&lt;7,"Kedvező",IF(G9&lt;7.7,"Átlagos","Drága"))</f>
        <v/>
      </c>
    </row>
    <row r="10">
      <c r="A10" s="4" t="n">
        <v>6</v>
      </c>
      <c r="B10" s="4" t="inlineStr">
        <is>
          <t>CIB Bank</t>
        </is>
      </c>
      <c r="C10" s="4" t="inlineStr">
        <is>
          <t>Annuitásos</t>
        </is>
      </c>
      <c r="D10" s="5" t="n">
        <v>24000000</v>
      </c>
      <c r="E10" s="6" t="n">
        <v>180</v>
      </c>
      <c r="F10" s="7" t="n">
        <v>7.6</v>
      </c>
      <c r="G10" s="7" t="n">
        <v>8.050000000000001</v>
      </c>
      <c r="H10" s="8">
        <f>-PMT(F10/100/12,E10,D10)</f>
        <v/>
      </c>
      <c r="I10" s="8">
        <f>H10*E10</f>
        <v/>
      </c>
      <c r="J10" s="8">
        <f>I10-D10</f>
        <v/>
      </c>
      <c r="K10" s="9">
        <f>IFERROR(J10/I10*100,0)</f>
        <v/>
      </c>
      <c r="L10" s="4">
        <f>IF(G10&lt;7,"Kedvező",IF(G10&lt;7.7,"Átlagos","Drága"))</f>
        <v/>
      </c>
    </row>
    <row r="11">
      <c r="A11" s="4" t="n">
        <v>7</v>
      </c>
      <c r="B11" s="4" t="inlineStr">
        <is>
          <t>MKB Bank</t>
        </is>
      </c>
      <c r="C11" s="4" t="inlineStr">
        <is>
          <t>Annuitásos</t>
        </is>
      </c>
      <c r="D11" s="5" t="n">
        <v>27000000</v>
      </c>
      <c r="E11" s="6" t="n">
        <v>240</v>
      </c>
      <c r="F11" s="7" t="n">
        <v>6.7</v>
      </c>
      <c r="G11" s="7" t="n">
        <v>7.15</v>
      </c>
      <c r="H11" s="8">
        <f>-PMT(F11/100/12,E11,D11)</f>
        <v/>
      </c>
      <c r="I11" s="8">
        <f>H11*E11</f>
        <v/>
      </c>
      <c r="J11" s="8">
        <f>I11-D11</f>
        <v/>
      </c>
      <c r="K11" s="9">
        <f>IFERROR(J11/I11*100,0)</f>
        <v/>
      </c>
      <c r="L11" s="4">
        <f>IF(G11&lt;7,"Kedvező",IF(G11&lt;7.7,"Átlagos","Drága"))</f>
        <v/>
      </c>
    </row>
    <row r="12">
      <c r="A12" s="4" t="n">
        <v>8</v>
      </c>
      <c r="B12" s="4" t="inlineStr">
        <is>
          <t>Takarékbank</t>
        </is>
      </c>
      <c r="C12" s="4" t="inlineStr">
        <is>
          <t>Annuitásos</t>
        </is>
      </c>
      <c r="D12" s="5" t="n">
        <v>21000000</v>
      </c>
      <c r="E12" s="6" t="n">
        <v>180</v>
      </c>
      <c r="F12" s="7" t="n">
        <v>7.35</v>
      </c>
      <c r="G12" s="7" t="n">
        <v>7.8</v>
      </c>
      <c r="H12" s="8">
        <f>-PMT(F12/100/12,E12,D12)</f>
        <v/>
      </c>
      <c r="I12" s="8">
        <f>H12*E12</f>
        <v/>
      </c>
      <c r="J12" s="8">
        <f>I12-D12</f>
        <v/>
      </c>
      <c r="K12" s="9">
        <f>IFERROR(J12/I12*100,0)</f>
        <v/>
      </c>
      <c r="L12" s="4">
        <f>IF(G12&lt;7,"Kedvező",IF(G12&lt;7.7,"Átlagos","Drága"))</f>
        <v/>
      </c>
    </row>
    <row r="13">
      <c r="A13" s="4" t="n">
        <v>9</v>
      </c>
      <c r="B13" s="4" t="inlineStr">
        <is>
          <t>Gránit Bank</t>
        </is>
      </c>
      <c r="C13" s="4" t="inlineStr">
        <is>
          <t>Annuitásos</t>
        </is>
      </c>
      <c r="D13" s="5" t="n">
        <v>29000000</v>
      </c>
      <c r="E13" s="6" t="n">
        <v>300</v>
      </c>
      <c r="F13" s="7" t="n">
        <v>6.6</v>
      </c>
      <c r="G13" s="7" t="n">
        <v>7.05</v>
      </c>
      <c r="H13" s="8">
        <f>-PMT(F13/100/12,E13,D13)</f>
        <v/>
      </c>
      <c r="I13" s="8">
        <f>H13*E13</f>
        <v/>
      </c>
      <c r="J13" s="8">
        <f>I13-D13</f>
        <v/>
      </c>
      <c r="K13" s="9">
        <f>IFERROR(J13/I13*100,0)</f>
        <v/>
      </c>
      <c r="L13" s="4">
        <f>IF(G13&lt;7,"Kedvező",IF(G13&lt;7.7,"Átlagos","Drága"))</f>
        <v/>
      </c>
    </row>
    <row r="14"/>
    <row r="15">
      <c r="B15" s="10" t="inlineStr">
        <is>
          <t>Összesítés / átlag</t>
        </is>
      </c>
      <c r="D15" s="11">
        <f>AVERAGE(D5:D13)</f>
        <v/>
      </c>
      <c r="F15" s="12">
        <f>AVERAGE(F5:F13)</f>
        <v/>
      </c>
      <c r="H15" s="11">
        <f>AVERAGE(H5:H13)</f>
        <v/>
      </c>
      <c r="I15" s="11">
        <f>SUM(I5:I13)</f>
        <v/>
      </c>
      <c r="J15" s="11">
        <f>SUM(J5:J13)</f>
        <v/>
      </c>
    </row>
    <row r="16">
      <c r="B16" s="13" t="inlineStr">
        <is>
          <t>Legkedvezőbb ajánlat (min. THM)</t>
        </is>
      </c>
      <c r="C16" s="14">
        <f>INDEX(B5:B13,MATCH(MIN(G5:G13),G5:G13,0))</f>
        <v/>
      </c>
    </row>
  </sheetData>
  <mergeCells count="1">
    <mergeCell ref="A1:L1"/>
  </mergeCells>
  <conditionalFormatting sqref="L5:L13">
    <cfRule type="expression" priority="1" dxfId="0" stopIfTrue="1">
      <formula>L5="Drága"</formula>
    </cfRule>
    <cfRule type="expression" priority="2" dxfId="1" stopIfTrue="1">
      <formula>L5="Kedvező"</formula>
    </cfRule>
  </conditionalFormatting>
  <dataValidations count="1">
    <dataValidation sqref="C5:C13" showErrorMessage="1" showInputMessage="1" allowBlank="1" type="list">
      <formula1>"Annuitásos,Türelmi idős,Deviza alapú"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0" customWidth="1" min="3" max="3"/>
    <col width="18" customWidth="1" min="4" max="4"/>
    <col width="18" customWidth="1" min="5" max="5"/>
    <col width="18" customWidth="1" min="6" max="6"/>
    <col width="20" customWidth="1" min="7" max="7"/>
    <col width="18" customWidth="1" min="8" max="8"/>
    <col width="18" customWidth="1" min="9" max="9"/>
  </cols>
  <sheetData>
    <row r="1" ht="24" customHeight="1">
      <c r="A1" s="15" t="inlineStr">
        <is>
          <t>Törlesztési terv - kiválasztott ajánlat (OTP Bank)</t>
        </is>
      </c>
    </row>
    <row r="2"/>
    <row r="3">
      <c r="A3" s="13" t="inlineStr">
        <is>
          <t>Hitelösszeg:</t>
        </is>
      </c>
      <c r="B3" s="16" t="n">
        <v>46235</v>
      </c>
      <c r="D3" s="13" t="inlineStr">
        <is>
          <t>Éves kamatláb:</t>
        </is>
      </c>
      <c r="E3" s="17">
        <f>Hitelajánlatok!F2</f>
        <v/>
      </c>
      <c r="G3" s="13" t="inlineStr">
        <is>
          <t>Havi törlesztő:</t>
        </is>
      </c>
      <c r="H3" s="18">
        <f>Hitelajánlatok!H2</f>
        <v/>
      </c>
    </row>
    <row r="4"/>
    <row r="5" ht="34" customHeight="1">
      <c r="A5" s="3" t="inlineStr">
        <is>
          <t>Hónap</t>
        </is>
      </c>
      <c r="B5" s="3" t="inlineStr">
        <is>
          <t>Dátum</t>
        </is>
      </c>
      <c r="C5" s="3" t="inlineStr">
        <is>
          <t>Nyitó tőketartozás (Ft)</t>
        </is>
      </c>
      <c r="D5" s="3" t="inlineStr">
        <is>
          <t>Törlesztőrészlet (Ft)</t>
        </is>
      </c>
      <c r="E5" s="3" t="inlineStr">
        <is>
          <t>Tőketörlesztés (Ft)</t>
        </is>
      </c>
      <c r="F5" s="3" t="inlineStr">
        <is>
          <t>Kamattörlesztés (Ft)</t>
        </is>
      </c>
      <c r="G5" s="3" t="inlineStr">
        <is>
          <t>Záró tőketartozás (Ft)</t>
        </is>
      </c>
      <c r="H5" s="3" t="inlineStr">
        <is>
          <t>Kumulált kamat (Ft)</t>
        </is>
      </c>
      <c r="I5" s="3" t="inlineStr">
        <is>
          <t>Kumulált tőke (Ft)</t>
        </is>
      </c>
    </row>
    <row r="6">
      <c r="A6" s="19" t="n">
        <v>1</v>
      </c>
      <c r="B6" s="20">
        <f>EDATE($B$3,0)</f>
        <v/>
      </c>
      <c r="C6" s="21">
        <f>Hitelajánlatok!D2</f>
        <v/>
      </c>
      <c r="D6" s="21">
        <f>$H$3</f>
        <v/>
      </c>
      <c r="E6" s="21">
        <f>D6-F6</f>
        <v/>
      </c>
      <c r="F6" s="21">
        <f>C6*$E$3/100/12</f>
        <v/>
      </c>
      <c r="G6" s="21">
        <f>MAX(C6-E6,0)</f>
        <v/>
      </c>
      <c r="H6" s="21">
        <f>F6</f>
        <v/>
      </c>
      <c r="I6" s="21">
        <f>E6</f>
        <v/>
      </c>
    </row>
    <row r="7">
      <c r="A7" s="22" t="n">
        <v>2</v>
      </c>
      <c r="B7" s="23">
        <f>EDATE($B$3,1)</f>
        <v/>
      </c>
      <c r="C7" s="24">
        <f>G6</f>
        <v/>
      </c>
      <c r="D7" s="24">
        <f>$H$3</f>
        <v/>
      </c>
      <c r="E7" s="24">
        <f>D7-F7</f>
        <v/>
      </c>
      <c r="F7" s="24">
        <f>C7*$E$3/100/12</f>
        <v/>
      </c>
      <c r="G7" s="24">
        <f>MAX(C7-E7,0)</f>
        <v/>
      </c>
      <c r="H7" s="24">
        <f>H6+F7</f>
        <v/>
      </c>
      <c r="I7" s="24">
        <f>I6+E7</f>
        <v/>
      </c>
    </row>
    <row r="8">
      <c r="A8" s="19" t="n">
        <v>3</v>
      </c>
      <c r="B8" s="20">
        <f>EDATE($B$3,2)</f>
        <v/>
      </c>
      <c r="C8" s="21">
        <f>G7</f>
        <v/>
      </c>
      <c r="D8" s="21">
        <f>$H$3</f>
        <v/>
      </c>
      <c r="E8" s="21">
        <f>D8-F8</f>
        <v/>
      </c>
      <c r="F8" s="21">
        <f>C8*$E$3/100/12</f>
        <v/>
      </c>
      <c r="G8" s="21">
        <f>MAX(C8-E8,0)</f>
        <v/>
      </c>
      <c r="H8" s="21">
        <f>H7+F8</f>
        <v/>
      </c>
      <c r="I8" s="21">
        <f>I7+E8</f>
        <v/>
      </c>
    </row>
    <row r="9">
      <c r="A9" s="22" t="n">
        <v>4</v>
      </c>
      <c r="B9" s="23">
        <f>EDATE($B$3,3)</f>
        <v/>
      </c>
      <c r="C9" s="24">
        <f>G8</f>
        <v/>
      </c>
      <c r="D9" s="24">
        <f>$H$3</f>
        <v/>
      </c>
      <c r="E9" s="24">
        <f>D9-F9</f>
        <v/>
      </c>
      <c r="F9" s="24">
        <f>C9*$E$3/100/12</f>
        <v/>
      </c>
      <c r="G9" s="24">
        <f>MAX(C9-E9,0)</f>
        <v/>
      </c>
      <c r="H9" s="24">
        <f>H8+F9</f>
        <v/>
      </c>
      <c r="I9" s="24">
        <f>I8+E9</f>
        <v/>
      </c>
    </row>
    <row r="10">
      <c r="A10" s="19" t="n">
        <v>5</v>
      </c>
      <c r="B10" s="20">
        <f>EDATE($B$3,4)</f>
        <v/>
      </c>
      <c r="C10" s="21">
        <f>G9</f>
        <v/>
      </c>
      <c r="D10" s="21">
        <f>$H$3</f>
        <v/>
      </c>
      <c r="E10" s="21">
        <f>D10-F10</f>
        <v/>
      </c>
      <c r="F10" s="21">
        <f>C10*$E$3/100/12</f>
        <v/>
      </c>
      <c r="G10" s="21">
        <f>MAX(C10-E10,0)</f>
        <v/>
      </c>
      <c r="H10" s="21">
        <f>H9+F10</f>
        <v/>
      </c>
      <c r="I10" s="21">
        <f>I9+E10</f>
        <v/>
      </c>
    </row>
    <row r="11">
      <c r="A11" s="22" t="n">
        <v>6</v>
      </c>
      <c r="B11" s="23">
        <f>EDATE($B$3,5)</f>
        <v/>
      </c>
      <c r="C11" s="24">
        <f>G10</f>
        <v/>
      </c>
      <c r="D11" s="24">
        <f>$H$3</f>
        <v/>
      </c>
      <c r="E11" s="24">
        <f>D11-F11</f>
        <v/>
      </c>
      <c r="F11" s="24">
        <f>C11*$E$3/100/12</f>
        <v/>
      </c>
      <c r="G11" s="24">
        <f>MAX(C11-E11,0)</f>
        <v/>
      </c>
      <c r="H11" s="24">
        <f>H10+F11</f>
        <v/>
      </c>
      <c r="I11" s="24">
        <f>I10+E11</f>
        <v/>
      </c>
    </row>
    <row r="12">
      <c r="A12" s="19" t="n">
        <v>7</v>
      </c>
      <c r="B12" s="20">
        <f>EDATE($B$3,6)</f>
        <v/>
      </c>
      <c r="C12" s="21">
        <f>G11</f>
        <v/>
      </c>
      <c r="D12" s="21">
        <f>$H$3</f>
        <v/>
      </c>
      <c r="E12" s="21">
        <f>D12-F12</f>
        <v/>
      </c>
      <c r="F12" s="21">
        <f>C12*$E$3/100/12</f>
        <v/>
      </c>
      <c r="G12" s="21">
        <f>MAX(C12-E12,0)</f>
        <v/>
      </c>
      <c r="H12" s="21">
        <f>H11+F12</f>
        <v/>
      </c>
      <c r="I12" s="21">
        <f>I11+E12</f>
        <v/>
      </c>
    </row>
    <row r="13">
      <c r="A13" s="22" t="n">
        <v>8</v>
      </c>
      <c r="B13" s="23">
        <f>EDATE($B$3,7)</f>
        <v/>
      </c>
      <c r="C13" s="24">
        <f>G12</f>
        <v/>
      </c>
      <c r="D13" s="24">
        <f>$H$3</f>
        <v/>
      </c>
      <c r="E13" s="24">
        <f>D13-F13</f>
        <v/>
      </c>
      <c r="F13" s="24">
        <f>C13*$E$3/100/12</f>
        <v/>
      </c>
      <c r="G13" s="24">
        <f>MAX(C13-E13,0)</f>
        <v/>
      </c>
      <c r="H13" s="24">
        <f>H12+F13</f>
        <v/>
      </c>
      <c r="I13" s="24">
        <f>I12+E13</f>
        <v/>
      </c>
    </row>
    <row r="14">
      <c r="A14" s="19" t="n">
        <v>9</v>
      </c>
      <c r="B14" s="20">
        <f>EDATE($B$3,8)</f>
        <v/>
      </c>
      <c r="C14" s="21">
        <f>G13</f>
        <v/>
      </c>
      <c r="D14" s="21">
        <f>$H$3</f>
        <v/>
      </c>
      <c r="E14" s="21">
        <f>D14-F14</f>
        <v/>
      </c>
      <c r="F14" s="21">
        <f>C14*$E$3/100/12</f>
        <v/>
      </c>
      <c r="G14" s="21">
        <f>MAX(C14-E14,0)</f>
        <v/>
      </c>
      <c r="H14" s="21">
        <f>H13+F14</f>
        <v/>
      </c>
      <c r="I14" s="21">
        <f>I13+E14</f>
        <v/>
      </c>
    </row>
    <row r="15">
      <c r="A15" s="22" t="n">
        <v>10</v>
      </c>
      <c r="B15" s="23">
        <f>EDATE($B$3,9)</f>
        <v/>
      </c>
      <c r="C15" s="24">
        <f>G14</f>
        <v/>
      </c>
      <c r="D15" s="24">
        <f>$H$3</f>
        <v/>
      </c>
      <c r="E15" s="24">
        <f>D15-F15</f>
        <v/>
      </c>
      <c r="F15" s="24">
        <f>C15*$E$3/100/12</f>
        <v/>
      </c>
      <c r="G15" s="24">
        <f>MAX(C15-E15,0)</f>
        <v/>
      </c>
      <c r="H15" s="24">
        <f>H14+F15</f>
        <v/>
      </c>
      <c r="I15" s="24">
        <f>I14+E15</f>
        <v/>
      </c>
    </row>
    <row r="16"/>
    <row r="17">
      <c r="C17" s="10" t="inlineStr">
        <is>
          <t>10 havi összesítés →</t>
        </is>
      </c>
      <c r="E17" s="11">
        <f>SUM(E6:E15)</f>
        <v/>
      </c>
      <c r="F17" s="11">
        <f>SUM(F6:F15)</f>
        <v/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5" t="inlineStr">
        <is>
          <t>Lakáshitel Kalkulátor - Összesítő Dashboard</t>
        </is>
      </c>
    </row>
    <row r="2"/>
    <row r="3">
      <c r="A3" s="25" t="inlineStr">
        <is>
          <t>Kulcsmutató</t>
        </is>
      </c>
      <c r="B3" s="25" t="inlineStr">
        <is>
          <t>Érték</t>
        </is>
      </c>
    </row>
    <row r="4">
      <c r="A4" s="26" t="inlineStr">
        <is>
          <t>Ajánlatok száma</t>
        </is>
      </c>
      <c r="B4" s="27">
        <f>COUNTA(Hitelajánlatok!B5:B13)</f>
        <v/>
      </c>
    </row>
    <row r="5">
      <c r="A5" s="28" t="inlineStr">
        <is>
          <t>Átlagos hitelösszeg (Ft)</t>
        </is>
      </c>
      <c r="B5" s="29">
        <f>AVERAGE(Hitelajánlatok!D5:D13)</f>
        <v/>
      </c>
    </row>
    <row r="6">
      <c r="A6" s="26" t="inlineStr">
        <is>
          <t>Átlagos kamatláb (%)</t>
        </is>
      </c>
      <c r="B6" s="12">
        <f>AVERAGE(Hitelajánlatok!F5:F13)</f>
        <v/>
      </c>
    </row>
    <row r="7">
      <c r="A7" s="28" t="inlineStr">
        <is>
          <t>Átlagos havi törlesztő (Ft)</t>
        </is>
      </c>
      <c r="B7" s="29">
        <f>AVERAGE(Hitelajánlatok!H5:H13)</f>
        <v/>
      </c>
    </row>
    <row r="8">
      <c r="A8" s="26" t="inlineStr">
        <is>
          <t>Legalacsonyabb THM (%)</t>
        </is>
      </c>
      <c r="B8" s="12">
        <f>MIN(Hitelajánlatok!G5:G13)</f>
        <v/>
      </c>
    </row>
    <row r="9">
      <c r="A9" s="28" t="inlineStr">
        <is>
          <t>Legmagasabb THM (%)</t>
        </is>
      </c>
      <c r="B9" s="30">
        <f>MAX(Hitelajánlatok!G5:G13)</f>
        <v/>
      </c>
    </row>
    <row r="10">
      <c r="A10" s="26" t="inlineStr">
        <is>
          <t>Kedvező minősítésű ajánlatok száma</t>
        </is>
      </c>
      <c r="B10" s="27">
        <f>COUNTIF(Hitelajánlatok!L5:L13,"Kedvező")</f>
        <v/>
      </c>
    </row>
    <row r="11"/>
    <row r="12"/>
    <row r="13">
      <c r="A13" s="13" t="inlineStr">
        <is>
          <t>Bank</t>
        </is>
      </c>
      <c r="B13" s="13" t="inlineStr">
        <is>
          <t>Havi törlesztő (Ft)</t>
        </is>
      </c>
    </row>
    <row r="14">
      <c r="A14">
        <f>Hitelajánlatok!B5</f>
        <v/>
      </c>
      <c r="B14" s="18">
        <f>Hitelajánlatok!H5</f>
        <v/>
      </c>
    </row>
    <row r="15">
      <c r="A15">
        <f>Hitelajánlatok!B6</f>
        <v/>
      </c>
      <c r="B15" s="18">
        <f>Hitelajánlatok!H6</f>
        <v/>
      </c>
    </row>
    <row r="16">
      <c r="A16">
        <f>Hitelajánlatok!B7</f>
        <v/>
      </c>
      <c r="B16" s="18">
        <f>Hitelajánlatok!H7</f>
        <v/>
      </c>
    </row>
    <row r="17">
      <c r="A17">
        <f>Hitelajánlatok!B8</f>
        <v/>
      </c>
      <c r="B17" s="18">
        <f>Hitelajánlatok!H8</f>
        <v/>
      </c>
    </row>
    <row r="18">
      <c r="A18">
        <f>Hitelajánlatok!B9</f>
        <v/>
      </c>
      <c r="B18" s="18">
        <f>Hitelajánlatok!H9</f>
        <v/>
      </c>
    </row>
    <row r="19">
      <c r="A19">
        <f>Hitelajánlatok!B10</f>
        <v/>
      </c>
      <c r="B19" s="18">
        <f>Hitelajánlatok!H10</f>
        <v/>
      </c>
    </row>
    <row r="20">
      <c r="A20">
        <f>Hitelajánlatok!B11</f>
        <v/>
      </c>
      <c r="B20" s="18">
        <f>Hitelajánlatok!H11</f>
        <v/>
      </c>
    </row>
    <row r="21">
      <c r="A21">
        <f>Hitelajánlatok!B12</f>
        <v/>
      </c>
      <c r="B21" s="18">
        <f>Hitelajánlatok!H12</f>
        <v/>
      </c>
    </row>
    <row r="22">
      <c r="A22">
        <f>Hitelajánlatok!B13</f>
        <v/>
      </c>
      <c r="B22" s="18">
        <f>Hitelajánlatok!H13</f>
        <v/>
      </c>
    </row>
    <row r="23"/>
    <row r="24"/>
    <row r="25">
      <c r="A25" s="13" t="inlineStr">
        <is>
          <t>Megnevezés</t>
        </is>
      </c>
      <c r="B25" s="13" t="inlineStr">
        <is>
          <t>Összeg (Ft)</t>
        </is>
      </c>
    </row>
    <row r="26">
      <c r="A26" t="inlineStr">
        <is>
          <t>Tőke (hitelösszeg)</t>
        </is>
      </c>
      <c r="B26" s="18">
        <f>Hitelajánlatok!D2</f>
        <v/>
      </c>
    </row>
    <row r="27">
      <c r="A27" t="inlineStr">
        <is>
          <t>Összes kamat</t>
        </is>
      </c>
      <c r="B27" s="18">
        <f>Hitelajánlatok!J2</f>
        <v/>
      </c>
    </row>
    <row r="28"/>
    <row r="29"/>
    <row r="30">
      <c r="A30" s="13" t="inlineStr">
        <is>
          <t>Hónap</t>
        </is>
      </c>
      <c r="B30" s="13" t="inlineStr">
        <is>
          <t>Nyitó tőketartozás (Ft)</t>
        </is>
      </c>
    </row>
    <row r="31">
      <c r="A31">
        <f>Törlesztési terv!A6</f>
        <v/>
      </c>
      <c r="B31" s="18">
        <f>Törlesztési terv!C6</f>
        <v/>
      </c>
    </row>
    <row r="32">
      <c r="A32">
        <f>Törlesztési terv!A7</f>
        <v/>
      </c>
      <c r="B32" s="18">
        <f>Törlesztési terv!C7</f>
        <v/>
      </c>
    </row>
    <row r="33">
      <c r="A33">
        <f>Törlesztési terv!A8</f>
        <v/>
      </c>
      <c r="B33" s="18">
        <f>Törlesztési terv!C8</f>
        <v/>
      </c>
    </row>
    <row r="34">
      <c r="A34">
        <f>Törlesztési terv!A9</f>
        <v/>
      </c>
      <c r="B34" s="18">
        <f>Törlesztési terv!C9</f>
        <v/>
      </c>
    </row>
    <row r="35">
      <c r="A35">
        <f>Törlesztési terv!A10</f>
        <v/>
      </c>
      <c r="B35" s="18">
        <f>Törlesztési terv!C10</f>
        <v/>
      </c>
    </row>
    <row r="36">
      <c r="A36">
        <f>Törlesztési terv!A11</f>
        <v/>
      </c>
      <c r="B36" s="18">
        <f>Törlesztési terv!C11</f>
        <v/>
      </c>
    </row>
    <row r="37">
      <c r="A37">
        <f>Törlesztési terv!A12</f>
        <v/>
      </c>
      <c r="B37" s="18">
        <f>Törlesztési terv!C12</f>
        <v/>
      </c>
    </row>
    <row r="38">
      <c r="A38">
        <f>Törlesztési terv!A13</f>
        <v/>
      </c>
      <c r="B38" s="18">
        <f>Törlesztési terv!C13</f>
        <v/>
      </c>
    </row>
    <row r="39">
      <c r="A39">
        <f>Törlesztési terv!A14</f>
        <v/>
      </c>
      <c r="B39" s="18">
        <f>Törlesztési terv!C14</f>
        <v/>
      </c>
    </row>
    <row r="40">
      <c r="A40">
        <f>Törlesztési terv!A15</f>
        <v/>
      </c>
      <c r="B40" s="18">
        <f>Törlesztési terv!C15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5" t="inlineStr">
        <is>
          <t>Útmutató a Lakáshitel Kalkulátorhoz</t>
        </is>
      </c>
    </row>
    <row r="2"/>
    <row r="3">
      <c r="A3" s="31" t="inlineStr">
        <is>
          <t>Téma</t>
        </is>
      </c>
      <c r="B3" s="31" t="inlineStr">
        <is>
          <t>Magyarázat</t>
        </is>
      </c>
    </row>
    <row r="4" ht="45" customHeight="1">
      <c r="A4" s="32" t="inlineStr">
        <is>
          <t>Hitelajánlatok munkalap</t>
        </is>
      </c>
      <c r="B4" s="33" t="inlineStr">
        <is>
          <t>Itt találhatóak a különböző bankok lakáshitel-ajánlatai. A sárga cellák (Hitelösszeg, Futamidő, Kamatláb, THM) szabadon szerkeszthetők. A Havi törlesztőrészlet a PMT pénzügyi függvénnyel automatikusan számolódik.</t>
        </is>
      </c>
    </row>
    <row r="5" ht="45" customHeight="1">
      <c r="A5" s="34" t="inlineStr">
        <is>
          <t>Hitelösszeg</t>
        </is>
      </c>
      <c r="B5" s="35" t="inlineStr">
        <is>
          <t>A felvenni kívánt lakáshitel összege forintban.</t>
        </is>
      </c>
    </row>
    <row r="6" ht="45" customHeight="1">
      <c r="A6" s="32" t="inlineStr">
        <is>
          <t>Futamidő</t>
        </is>
      </c>
      <c r="B6" s="33" t="inlineStr">
        <is>
          <t>A hitel visszafizetésének időtartama hónapban megadva (pl. 240 hónap = 20 év).</t>
        </is>
      </c>
    </row>
    <row r="7" ht="45" customHeight="1">
      <c r="A7" s="34" t="inlineStr">
        <is>
          <t>Éves kamatláb</t>
        </is>
      </c>
      <c r="B7" s="35" t="inlineStr">
        <is>
          <t>A bank által felszámított éves ügyleti kamatláb, százalékban.</t>
        </is>
      </c>
    </row>
    <row r="8" ht="45" customHeight="1">
      <c r="A8" s="32" t="inlineStr">
        <is>
          <t>THM</t>
        </is>
      </c>
      <c r="B8" s="33" t="inlineStr">
        <is>
          <t>Teljes Hiteldíj Mutató - a hitel valós, teljes költségét tükröző, jogszabály által előírt mutató. Ez alapján érdemes az ajánlatokat összehasonlítani.</t>
        </is>
      </c>
    </row>
    <row r="9" ht="45" customHeight="1">
      <c r="A9" s="34" t="inlineStr">
        <is>
          <t>Havi törlesztőrészlet</t>
        </is>
      </c>
      <c r="B9" s="35" t="inlineStr">
        <is>
          <t>A PMT függvény alapján számolt fix havi törlesztőrészlet, annuitásos törlesztés esetén.</t>
        </is>
      </c>
    </row>
    <row r="10" ht="45" customHeight="1">
      <c r="A10" s="32" t="inlineStr">
        <is>
          <t>Minősítés</t>
        </is>
      </c>
      <c r="B10" s="33" t="inlineStr">
        <is>
          <t>Automatikus értékelés a THM alapján: 'Kedvező' (THM&lt;7%), 'Átlagos' (7-7.7%), 'Drága' (7.7% felett).</t>
        </is>
      </c>
    </row>
    <row r="11" ht="45" customHeight="1">
      <c r="A11" s="34" t="inlineStr">
        <is>
          <t>Törlesztési terv munkalap</t>
        </is>
      </c>
      <c r="B11" s="35" t="inlineStr">
        <is>
          <t>A kiválasztott (1. sorban szereplő) ajánlat havi bontású törlesztési ütemezését mutatja: mennyi tőkét és mennyi kamatot tartalmaz az egyes havi részletek.</t>
        </is>
      </c>
    </row>
    <row r="12" ht="45" customHeight="1">
      <c r="A12" s="32" t="inlineStr">
        <is>
          <t>Nyitó/záró tőketartozás</t>
        </is>
      </c>
      <c r="B12" s="33" t="inlineStr">
        <is>
          <t>A hónap elején, illetve végén fennálló hiteltartozás összege.</t>
        </is>
      </c>
    </row>
    <row r="13" ht="45" customHeight="1">
      <c r="A13" s="34" t="inlineStr">
        <is>
          <t>Összesítő munkalap</t>
        </is>
      </c>
      <c r="B13" s="35" t="inlineStr">
        <is>
          <t>Kulcsmutatókat és diagramokat tartalmaz: bankok közti törlesztő-összehasonlítás, tőke/kamat arány, valamint a tőketartozás csökkenésének alakulása.</t>
        </is>
      </c>
    </row>
    <row r="14" ht="45" customHeight="1">
      <c r="A14" s="32" t="inlineStr">
        <is>
          <t>Fontos megjegyzés</t>
        </is>
      </c>
      <c r="B14" s="33" t="inlineStr">
        <is>
          <t>A kalkulátor tájékoztató jellegű, a tényleges banki ajánlatok egyedi bírálat és NAV/MNB szabályozás alapján eltérhetnek. Mindig kérjen hivatalos ajánlatot a választott banktól.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2026-07-14T08:04:42Z</dcterms:created>
  <dcterms:modified xmlns:dcterms="http://purl.org/dc/terms/" xmlns:xsi="http://www.w3.org/2001/XMLSchema-instance" xsi:type="dcterms:W3CDTF">2026-07-14T08:04:42Z</dcterms:modified>
</cp:coreProperties>
</file>