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rbantartási terv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 ##0 &quot;Ft&quot;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5" fillId="6" borderId="1" pivotButton="0" quotePrefix="0" xfId="0"/>
    <xf numFmtId="0" fontId="1" fillId="0" borderId="0" pivotButton="0" quotePrefix="0" xfId="0"/>
    <xf numFmtId="0" fontId="2" fillId="2" borderId="1" pivotButton="0" quotePrefix="0" xfId="0"/>
    <xf numFmtId="0" fontId="4" fillId="4" borderId="1" pivotButton="0" quotePrefix="0" xfId="0"/>
    <xf numFmtId="0" fontId="4" fillId="5" borderId="1" pivotButton="0" quotePrefix="0" xfId="0"/>
    <xf numFmtId="0" fontId="2" fillId="6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6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5" fillId="6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5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9C3"/>
          <bgColor rgb="00FEF9C3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Karbantartások állapota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'Összesítő'!$A$14:$A$16</f>
            </numRef>
          </cat>
          <val>
            <numRef>
              <f>'Összesítő'!$B$14:$B$16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Becsült és tényleges karbantartási költségek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'Összesítő'!$D$14:$D$23</f>
            </numRef>
          </cat>
          <val>
            <numRef>
              <f>'Összesítő'!$E$14:$E$23</f>
            </numRef>
          </val>
        </ser>
        <ser>
          <idx val="1"/>
          <order val="1"/>
          <tx>
            <strRef>
              <f>'Összesítő'!F13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'Összesítő'!$D$14:$D$23</f>
            </numRef>
          </cat>
          <val>
            <numRef>
              <f>'Összesítő'!$F$14:$F$23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Eszköz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2" customWidth="1" min="3" max="3"/>
    <col width="16" customWidth="1" min="4" max="4"/>
    <col width="16" customWidth="1" min="5" max="5"/>
    <col width="14" customWidth="1" min="6" max="6"/>
    <col width="12" customWidth="1" min="7" max="7"/>
    <col width="16" customWidth="1" min="8" max="8"/>
    <col width="14" customWidth="1" min="9" max="9"/>
    <col width="11" customWidth="1" min="10" max="10"/>
    <col width="16" customWidth="1" min="11" max="11"/>
    <col width="16" customWidth="1" min="12" max="12"/>
    <col width="14" customWidth="1" min="13" max="13"/>
    <col width="12" customWidth="1" min="14" max="14"/>
    <col width="20" customWidth="1" min="15" max="15"/>
    <col width="16" customWidth="1" min="16" max="16"/>
    <col width="22" customWidth="1" min="17" max="17"/>
  </cols>
  <sheetData>
    <row r="1" ht="28" customHeight="1">
      <c r="A1" s="1" t="inlineStr">
        <is>
          <t>KARBANTARTÁSI TERV - 2026</t>
        </is>
      </c>
    </row>
    <row r="2"/>
    <row r="3" ht="34" customHeight="1">
      <c r="A3" s="2" t="inlineStr">
        <is>
          <t>Azonosító</t>
        </is>
      </c>
      <c r="B3" s="2" t="inlineStr">
        <is>
          <t>Eszköz megnevezése</t>
        </is>
      </c>
      <c r="C3" s="2" t="inlineStr">
        <is>
          <t>Helyszín</t>
        </is>
      </c>
      <c r="D3" s="2" t="inlineStr">
        <is>
          <t>Karbantartás típusa</t>
        </is>
      </c>
      <c r="E3" s="2" t="inlineStr">
        <is>
          <t>Felelős</t>
        </is>
      </c>
      <c r="F3" s="2" t="inlineStr">
        <is>
          <t>Utolsó karbantartás</t>
        </is>
      </c>
      <c r="G3" s="2" t="inlineStr">
        <is>
          <t>Gyakoriság (nap)</t>
        </is>
      </c>
      <c r="H3" s="2" t="inlineStr">
        <is>
          <t>Következő karbantartás</t>
        </is>
      </c>
      <c r="I3" s="2" t="inlineStr">
        <is>
          <t>Napok a következőig</t>
        </is>
      </c>
      <c r="J3" s="2" t="inlineStr">
        <is>
          <t>Állapot</t>
        </is>
      </c>
      <c r="K3" s="2" t="inlineStr">
        <is>
          <t>Becsült költség (Ft)</t>
        </is>
      </c>
      <c r="L3" s="2" t="inlineStr">
        <is>
          <t>Tényleges költség (Ft)</t>
        </is>
      </c>
      <c r="M3" s="2" t="inlineStr">
        <is>
          <t>Eltérés (Ft)</t>
        </is>
      </c>
      <c r="N3" s="2" t="inlineStr">
        <is>
          <t>Prioritás</t>
        </is>
      </c>
      <c r="O3" s="2" t="inlineStr">
        <is>
          <t>Osztály</t>
        </is>
      </c>
      <c r="P3" s="3" t="inlineStr">
        <is>
          <t>Felelős</t>
        </is>
      </c>
      <c r="Q3" s="3" t="inlineStr">
        <is>
          <t>Osztály</t>
        </is>
      </c>
    </row>
    <row r="4">
      <c r="A4" s="4" t="inlineStr">
        <is>
          <t>KB-001</t>
        </is>
      </c>
      <c r="B4" s="5" t="inlineStr">
        <is>
          <t>Kompresszor</t>
        </is>
      </c>
      <c r="C4" s="4" t="inlineStr">
        <is>
          <t>Budapest</t>
        </is>
      </c>
      <c r="D4" s="4" t="inlineStr">
        <is>
          <t>Preventív</t>
        </is>
      </c>
      <c r="E4" s="4" t="inlineStr">
        <is>
          <t>Nagy Péter</t>
        </is>
      </c>
      <c r="F4" s="28" t="n">
        <v>46091</v>
      </c>
      <c r="G4" s="7" t="n">
        <v>90</v>
      </c>
      <c r="H4" s="28">
        <f>F4+G4</f>
        <v/>
      </c>
      <c r="I4" s="4">
        <f>H4-TODAY()</f>
        <v/>
      </c>
      <c r="J4" s="4">
        <f>IF(I4&lt;0,"Lejárt",IF(I4&lt;=7,"Sürgős","Rendben"))</f>
        <v/>
      </c>
      <c r="K4" s="29" t="n">
        <v>450000</v>
      </c>
      <c r="L4" s="29" t="n">
        <v>468000</v>
      </c>
      <c r="M4" s="30">
        <f>L4-K4</f>
        <v/>
      </c>
      <c r="N4" s="4">
        <f>IF(I4&lt;0,"Kritikus",IF(I4&lt;=14,"Magas",IF(I4&lt;=45,"Közepes","Alacsony")))</f>
        <v/>
      </c>
      <c r="O4" s="4">
        <f>IFERROR(VLOOKUP(E4,$P$4:$Q$13,2,0),"")</f>
        <v/>
      </c>
      <c r="P4" s="10" t="inlineStr">
        <is>
          <t>Nagy Péter</t>
        </is>
      </c>
      <c r="Q4" s="10" t="inlineStr">
        <is>
          <t>Gépészet</t>
        </is>
      </c>
    </row>
    <row r="5">
      <c r="A5" s="11" t="inlineStr">
        <is>
          <t>KB-002</t>
        </is>
      </c>
      <c r="B5" s="12" t="inlineStr">
        <is>
          <t>Klímaberendezés</t>
        </is>
      </c>
      <c r="C5" s="11" t="inlineStr">
        <is>
          <t>Debrecen</t>
        </is>
      </c>
      <c r="D5" s="11" t="inlineStr">
        <is>
          <t>Ellenőrzés</t>
        </is>
      </c>
      <c r="E5" s="11" t="inlineStr">
        <is>
          <t>Kovács Anna</t>
        </is>
      </c>
      <c r="F5" s="31" t="n">
        <v>46068</v>
      </c>
      <c r="G5" s="7" t="n">
        <v>180</v>
      </c>
      <c r="H5" s="31">
        <f>F5+G5</f>
        <v/>
      </c>
      <c r="I5" s="11">
        <f>H5-TODAY()</f>
        <v/>
      </c>
      <c r="J5" s="11">
        <f>IF(I5&lt;0,"Lejárt",IF(I5&lt;=7,"Sürgős","Rendben"))</f>
        <v/>
      </c>
      <c r="K5" s="29" t="n">
        <v>120000</v>
      </c>
      <c r="L5" s="29" t="n">
        <v>115000</v>
      </c>
      <c r="M5" s="32">
        <f>L5-K5</f>
        <v/>
      </c>
      <c r="N5" s="11">
        <f>IF(I5&lt;0,"Kritikus",IF(I5&lt;=14,"Magas",IF(I5&lt;=45,"Közepes","Alacsony")))</f>
        <v/>
      </c>
      <c r="O5" s="11">
        <f>IFERROR(VLOOKUP(E5,$P$4:$Q$13,2,0),"")</f>
        <v/>
      </c>
      <c r="P5" s="10" t="inlineStr">
        <is>
          <t>Kovács Anna</t>
        </is>
      </c>
      <c r="Q5" s="10" t="inlineStr">
        <is>
          <t>Elektromos</t>
        </is>
      </c>
    </row>
    <row r="6">
      <c r="A6" s="4" t="inlineStr">
        <is>
          <t>KB-003</t>
        </is>
      </c>
      <c r="B6" s="5" t="inlineStr">
        <is>
          <t>Targonca</t>
        </is>
      </c>
      <c r="C6" s="4" t="inlineStr">
        <is>
          <t>Szeged</t>
        </is>
      </c>
      <c r="D6" s="4" t="inlineStr">
        <is>
          <t>Javító</t>
        </is>
      </c>
      <c r="E6" s="4" t="inlineStr">
        <is>
          <t>Szabó Gábor</t>
        </is>
      </c>
      <c r="F6" s="28" t="n">
        <v>46178</v>
      </c>
      <c r="G6" s="7" t="n">
        <v>30</v>
      </c>
      <c r="H6" s="28">
        <f>F6+G6</f>
        <v/>
      </c>
      <c r="I6" s="4">
        <f>H6-TODAY()</f>
        <v/>
      </c>
      <c r="J6" s="4">
        <f>IF(I6&lt;0,"Lejárt",IF(I6&lt;=7,"Sürgős","Rendben"))</f>
        <v/>
      </c>
      <c r="K6" s="29" t="n">
        <v>90000</v>
      </c>
      <c r="L6" s="29" t="n">
        <v>132000</v>
      </c>
      <c r="M6" s="30">
        <f>L6-K6</f>
        <v/>
      </c>
      <c r="N6" s="4">
        <f>IF(I6&lt;0,"Kritikus",IF(I6&lt;=14,"Magas",IF(I6&lt;=45,"Közepes","Alacsony")))</f>
        <v/>
      </c>
      <c r="O6" s="4">
        <f>IFERROR(VLOOKUP(E6,$P$4:$Q$13,2,0),"")</f>
        <v/>
      </c>
      <c r="P6" s="10" t="inlineStr">
        <is>
          <t>Szabó Gábor</t>
        </is>
      </c>
      <c r="Q6" s="10" t="inlineStr">
        <is>
          <t>Logisztika</t>
        </is>
      </c>
    </row>
    <row r="7">
      <c r="A7" s="11" t="inlineStr">
        <is>
          <t>KB-004</t>
        </is>
      </c>
      <c r="B7" s="12" t="inlineStr">
        <is>
          <t>Szerverterem hűtés</t>
        </is>
      </c>
      <c r="C7" s="11" t="inlineStr">
        <is>
          <t>Budapest</t>
        </is>
      </c>
      <c r="D7" s="11" t="inlineStr">
        <is>
          <t>Preventív</t>
        </is>
      </c>
      <c r="E7" s="11" t="inlineStr">
        <is>
          <t>Tóth Erzsébet</t>
        </is>
      </c>
      <c r="F7" s="31" t="n">
        <v>46042</v>
      </c>
      <c r="G7" s="7" t="n">
        <v>365</v>
      </c>
      <c r="H7" s="31">
        <f>F7+G7</f>
        <v/>
      </c>
      <c r="I7" s="11">
        <f>H7-TODAY()</f>
        <v/>
      </c>
      <c r="J7" s="11">
        <f>IF(I7&lt;0,"Lejárt",IF(I7&lt;=7,"Sürgős","Rendben"))</f>
        <v/>
      </c>
      <c r="K7" s="29" t="n">
        <v>600000</v>
      </c>
      <c r="L7" s="29" t="n">
        <v>590000</v>
      </c>
      <c r="M7" s="32">
        <f>L7-K7</f>
        <v/>
      </c>
      <c r="N7" s="11">
        <f>IF(I7&lt;0,"Kritikus",IF(I7&lt;=14,"Magas",IF(I7&lt;=45,"Közepes","Alacsony")))</f>
        <v/>
      </c>
      <c r="O7" s="11">
        <f>IFERROR(VLOOKUP(E7,$P$4:$Q$13,2,0),"")</f>
        <v/>
      </c>
      <c r="P7" s="10" t="inlineStr">
        <is>
          <t>Tóth Erzsébet</t>
        </is>
      </c>
      <c r="Q7" s="10" t="inlineStr">
        <is>
          <t>IT</t>
        </is>
      </c>
    </row>
    <row r="8">
      <c r="A8" s="4" t="inlineStr">
        <is>
          <t>KB-005</t>
        </is>
      </c>
      <c r="B8" s="5" t="inlineStr">
        <is>
          <t>Liftrendszer</t>
        </is>
      </c>
      <c r="C8" s="4" t="inlineStr">
        <is>
          <t>Miskolc</t>
        </is>
      </c>
      <c r="D8" s="4" t="inlineStr">
        <is>
          <t>Kalibrálás</t>
        </is>
      </c>
      <c r="E8" s="4" t="inlineStr">
        <is>
          <t>Horváth Zoltán</t>
        </is>
      </c>
      <c r="F8" s="28" t="n">
        <v>46154</v>
      </c>
      <c r="G8" s="7" t="n">
        <v>60</v>
      </c>
      <c r="H8" s="28">
        <f>F8+G8</f>
        <v/>
      </c>
      <c r="I8" s="4">
        <f>H8-TODAY()</f>
        <v/>
      </c>
      <c r="J8" s="4">
        <f>IF(I8&lt;0,"Lejárt",IF(I8&lt;=7,"Sürgős","Rendben"))</f>
        <v/>
      </c>
      <c r="K8" s="29" t="n">
        <v>250000</v>
      </c>
      <c r="L8" s="29" t="n">
        <v>260000</v>
      </c>
      <c r="M8" s="30">
        <f>L8-K8</f>
        <v/>
      </c>
      <c r="N8" s="4">
        <f>IF(I8&lt;0,"Kritikus",IF(I8&lt;=14,"Magas",IF(I8&lt;=45,"Közepes","Alacsony")))</f>
        <v/>
      </c>
      <c r="O8" s="4">
        <f>IFERROR(VLOOKUP(E8,$P$4:$Q$13,2,0),"")</f>
        <v/>
      </c>
      <c r="P8" s="10" t="inlineStr">
        <is>
          <t>Horváth Zoltán</t>
        </is>
      </c>
      <c r="Q8" s="10" t="inlineStr">
        <is>
          <t>Biztonságtechnika</t>
        </is>
      </c>
    </row>
    <row r="9">
      <c r="A9" s="11" t="inlineStr">
        <is>
          <t>KB-006</t>
        </is>
      </c>
      <c r="B9" s="12" t="inlineStr">
        <is>
          <t>Tűzjelző rendszer</t>
        </is>
      </c>
      <c r="C9" s="11" t="inlineStr">
        <is>
          <t>Pécs</t>
        </is>
      </c>
      <c r="D9" s="11" t="inlineStr">
        <is>
          <t>Ellenőrzés</t>
        </is>
      </c>
      <c r="E9" s="11" t="inlineStr">
        <is>
          <t>Kiss Mária</t>
        </is>
      </c>
      <c r="F9" s="31" t="n">
        <v>46140</v>
      </c>
      <c r="G9" s="7" t="n">
        <v>45</v>
      </c>
      <c r="H9" s="31">
        <f>F9+G9</f>
        <v/>
      </c>
      <c r="I9" s="11">
        <f>H9-TODAY()</f>
        <v/>
      </c>
      <c r="J9" s="11">
        <f>IF(I9&lt;0,"Lejárt",IF(I9&lt;=7,"Sürgős","Rendben"))</f>
        <v/>
      </c>
      <c r="K9" s="29" t="n">
        <v>80000</v>
      </c>
      <c r="L9" s="29" t="n">
        <v>78000</v>
      </c>
      <c r="M9" s="32">
        <f>L9-K9</f>
        <v/>
      </c>
      <c r="N9" s="11">
        <f>IF(I9&lt;0,"Kritikus",IF(I9&lt;=14,"Magas",IF(I9&lt;=45,"Közepes","Alacsony")))</f>
        <v/>
      </c>
      <c r="O9" s="11">
        <f>IFERROR(VLOOKUP(E9,$P$4:$Q$13,2,0),"")</f>
        <v/>
      </c>
      <c r="P9" s="10" t="inlineStr">
        <is>
          <t>Kiss Mária</t>
        </is>
      </c>
      <c r="Q9" s="10" t="inlineStr">
        <is>
          <t>Létesítménygazdálkodás</t>
        </is>
      </c>
    </row>
    <row r="10">
      <c r="A10" s="4" t="inlineStr">
        <is>
          <t>KB-007</t>
        </is>
      </c>
      <c r="B10" s="5" t="inlineStr">
        <is>
          <t>Generátor</t>
        </is>
      </c>
      <c r="C10" s="4" t="inlineStr">
        <is>
          <t>Győr</t>
        </is>
      </c>
      <c r="D10" s="4" t="inlineStr">
        <is>
          <t>Preventív</t>
        </is>
      </c>
      <c r="E10" s="4" t="inlineStr">
        <is>
          <t>Varga József</t>
        </is>
      </c>
      <c r="F10" s="28" t="n">
        <v>46061</v>
      </c>
      <c r="G10" s="7" t="n">
        <v>120</v>
      </c>
      <c r="H10" s="28">
        <f>F10+G10</f>
        <v/>
      </c>
      <c r="I10" s="4">
        <f>H10-TODAY()</f>
        <v/>
      </c>
      <c r="J10" s="4">
        <f>IF(I10&lt;0,"Lejárt",IF(I10&lt;=7,"Sürgős","Rendben"))</f>
        <v/>
      </c>
      <c r="K10" s="29" t="n">
        <v>350000</v>
      </c>
      <c r="L10" s="29" t="n">
        <v>410000</v>
      </c>
      <c r="M10" s="30">
        <f>L10-K10</f>
        <v/>
      </c>
      <c r="N10" s="4">
        <f>IF(I10&lt;0,"Kritikus",IF(I10&lt;=14,"Magas",IF(I10&lt;=45,"Közepes","Alacsony")))</f>
        <v/>
      </c>
      <c r="O10" s="4">
        <f>IFERROR(VLOOKUP(E10,$P$4:$Q$13,2,0),"")</f>
        <v/>
      </c>
      <c r="P10" s="10" t="inlineStr">
        <is>
          <t>Varga József</t>
        </is>
      </c>
      <c r="Q10" s="10" t="inlineStr">
        <is>
          <t>Gépészet</t>
        </is>
      </c>
    </row>
    <row r="11">
      <c r="A11" s="11" t="inlineStr">
        <is>
          <t>KB-008</t>
        </is>
      </c>
      <c r="B11" s="12" t="inlineStr">
        <is>
          <t>Csomagológép</t>
        </is>
      </c>
      <c r="C11" s="11" t="inlineStr">
        <is>
          <t>Budapest</t>
        </is>
      </c>
      <c r="D11" s="11" t="inlineStr">
        <is>
          <t>Javító</t>
        </is>
      </c>
      <c r="E11" s="11" t="inlineStr">
        <is>
          <t>Molnár Katalin</t>
        </is>
      </c>
      <c r="F11" s="31" t="n">
        <v>46191</v>
      </c>
      <c r="G11" s="7" t="n">
        <v>30</v>
      </c>
      <c r="H11" s="31">
        <f>F11+G11</f>
        <v/>
      </c>
      <c r="I11" s="11">
        <f>H11-TODAY()</f>
        <v/>
      </c>
      <c r="J11" s="11">
        <f>IF(I11&lt;0,"Lejárt",IF(I11&lt;=7,"Sürgős","Rendben"))</f>
        <v/>
      </c>
      <c r="K11" s="29" t="n">
        <v>60000</v>
      </c>
      <c r="L11" s="29" t="n">
        <v>55000</v>
      </c>
      <c r="M11" s="32">
        <f>L11-K11</f>
        <v/>
      </c>
      <c r="N11" s="11">
        <f>IF(I11&lt;0,"Kritikus",IF(I11&lt;=14,"Magas",IF(I11&lt;=45,"Közepes","Alacsony")))</f>
        <v/>
      </c>
      <c r="O11" s="11">
        <f>IFERROR(VLOOKUP(E11,$P$4:$Q$13,2,0),"")</f>
        <v/>
      </c>
      <c r="P11" s="10" t="inlineStr">
        <is>
          <t>Molnár Katalin</t>
        </is>
      </c>
      <c r="Q11" s="10" t="inlineStr">
        <is>
          <t>Elektromos</t>
        </is>
      </c>
    </row>
    <row r="12">
      <c r="A12" s="4" t="inlineStr">
        <is>
          <t>KB-009</t>
        </is>
      </c>
      <c r="B12" s="5" t="inlineStr">
        <is>
          <t>Fűtési rendszer</t>
        </is>
      </c>
      <c r="C12" s="4" t="inlineStr">
        <is>
          <t>Debrecen</t>
        </is>
      </c>
      <c r="D12" s="4" t="inlineStr">
        <is>
          <t>Preventív</t>
        </is>
      </c>
      <c r="E12" s="4" t="inlineStr">
        <is>
          <t>Németh Béla</t>
        </is>
      </c>
      <c r="F12" s="28" t="n">
        <v>46111</v>
      </c>
      <c r="G12" s="7" t="n">
        <v>180</v>
      </c>
      <c r="H12" s="28">
        <f>F12+G12</f>
        <v/>
      </c>
      <c r="I12" s="4">
        <f>H12-TODAY()</f>
        <v/>
      </c>
      <c r="J12" s="4">
        <f>IF(I12&lt;0,"Lejárt",IF(I12&lt;=7,"Sürgős","Rendben"))</f>
        <v/>
      </c>
      <c r="K12" s="29" t="n">
        <v>300000</v>
      </c>
      <c r="L12" s="29" t="n">
        <v>295000</v>
      </c>
      <c r="M12" s="30">
        <f>L12-K12</f>
        <v/>
      </c>
      <c r="N12" s="4">
        <f>IF(I12&lt;0,"Kritikus",IF(I12&lt;=14,"Magas",IF(I12&lt;=45,"Közepes","Alacsony")))</f>
        <v/>
      </c>
      <c r="O12" s="4">
        <f>IFERROR(VLOOKUP(E12,$P$4:$Q$13,2,0),"")</f>
        <v/>
      </c>
      <c r="P12" s="10" t="inlineStr">
        <is>
          <t>Németh Béla</t>
        </is>
      </c>
      <c r="Q12" s="10" t="inlineStr">
        <is>
          <t>Gépészet</t>
        </is>
      </c>
    </row>
    <row r="13">
      <c r="A13" s="11" t="inlineStr">
        <is>
          <t>KB-010</t>
        </is>
      </c>
      <c r="B13" s="12" t="inlineStr">
        <is>
          <t>Vízszivattyú</t>
        </is>
      </c>
      <c r="C13" s="11" t="inlineStr">
        <is>
          <t>Szeged</t>
        </is>
      </c>
      <c r="D13" s="11" t="inlineStr">
        <is>
          <t>Kalibrálás</t>
        </is>
      </c>
      <c r="E13" s="11" t="inlineStr">
        <is>
          <t>Balogh Ilona</t>
        </is>
      </c>
      <c r="F13" s="31" t="n">
        <v>46167</v>
      </c>
      <c r="G13" s="7" t="n">
        <v>90</v>
      </c>
      <c r="H13" s="31">
        <f>F13+G13</f>
        <v/>
      </c>
      <c r="I13" s="11">
        <f>H13-TODAY()</f>
        <v/>
      </c>
      <c r="J13" s="11">
        <f>IF(I13&lt;0,"Lejárt",IF(I13&lt;=7,"Sürgős","Rendben"))</f>
        <v/>
      </c>
      <c r="K13" s="29" t="n">
        <v>95000</v>
      </c>
      <c r="L13" s="29" t="n">
        <v>105000</v>
      </c>
      <c r="M13" s="32">
        <f>L13-K13</f>
        <v/>
      </c>
      <c r="N13" s="11">
        <f>IF(I13&lt;0,"Kritikus",IF(I13&lt;=14,"Magas",IF(I13&lt;=45,"Közepes","Alacsony")))</f>
        <v/>
      </c>
      <c r="O13" s="11">
        <f>IFERROR(VLOOKUP(E13,$P$4:$Q$13,2,0),"")</f>
        <v/>
      </c>
      <c r="P13" s="10" t="inlineStr">
        <is>
          <t>Balogh Ilona</t>
        </is>
      </c>
      <c r="Q13" s="10" t="inlineStr">
        <is>
          <t>Létesítménygazdálkodás</t>
        </is>
      </c>
    </row>
    <row r="14"/>
    <row r="15">
      <c r="B15" s="15" t="inlineStr">
        <is>
          <t>ÖSSZESEN / ÁTLAG</t>
        </is>
      </c>
      <c r="K15" s="33">
        <f>SUM(K4:K13)</f>
        <v/>
      </c>
      <c r="L15" s="33">
        <f>SUM(L4:L13)</f>
        <v/>
      </c>
      <c r="M15" s="33">
        <f>SUM(M4:M13)</f>
        <v/>
      </c>
    </row>
  </sheetData>
  <mergeCells count="1">
    <mergeCell ref="A1:N1"/>
  </mergeCells>
  <conditionalFormatting sqref="J4:J13">
    <cfRule type="expression" priority="1" dxfId="0" stopIfTrue="1">
      <formula>J4="Lejárt"</formula>
    </cfRule>
    <cfRule type="expression" priority="2" dxfId="1" stopIfTrue="1">
      <formula>J4="Sürgős"</formula>
    </cfRule>
    <cfRule type="expression" priority="3" dxfId="2" stopIfTrue="1">
      <formula>J4="Rendben"</formula>
    </cfRule>
  </conditionalFormatting>
  <conditionalFormatting sqref="M4:M13">
    <cfRule type="expression" priority="4" dxfId="3">
      <formula>M4&gt;0</formula>
    </cfRule>
    <cfRule type="expression" priority="5" dxfId="4">
      <formula>M4&lt;0</formula>
    </cfRule>
  </conditionalFormatting>
  <dataValidations count="2">
    <dataValidation sqref="D4:D13" showErrorMessage="1" showInputMessage="1" allowBlank="1" type="list">
      <formula1>"Preventív,Javító,Ellenőrzés,Kalibrálás"</formula1>
    </dataValidation>
    <dataValidation sqref="C4:C13" showErrorMessage="1" showInputMessage="1" allowBlank="1" type="list">
      <formula1>"Budapest,Debrecen,Szeged,Miskolc,Pécs,Győr"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7" t="inlineStr">
        <is>
          <t>KARBANTARTÁSI DASHBOARD</t>
        </is>
      </c>
    </row>
    <row r="2"/>
    <row r="3">
      <c r="A3" s="18" t="inlineStr">
        <is>
          <t>Mutató</t>
        </is>
      </c>
      <c r="B3" s="18" t="inlineStr">
        <is>
          <t>Érték</t>
        </is>
      </c>
    </row>
    <row r="4">
      <c r="A4" s="19" t="inlineStr">
        <is>
          <t>Eszközök száma</t>
        </is>
      </c>
      <c r="B4" s="4">
        <f>COUNTA('Karbantartási terv'!A4:A13)</f>
        <v/>
      </c>
    </row>
    <row r="5">
      <c r="A5" s="20" t="inlineStr">
        <is>
          <t>Lejárt karbantartások</t>
        </is>
      </c>
      <c r="B5" s="11">
        <f>COUNTIF('Karbantartási terv'!J4:J13,"Lejárt")</f>
        <v/>
      </c>
    </row>
    <row r="6">
      <c r="A6" s="19" t="inlineStr">
        <is>
          <t>Sürgős karbantartások</t>
        </is>
      </c>
      <c r="B6" s="4">
        <f>COUNTIF('Karbantartási terv'!J4:J13,"Sürgős")</f>
        <v/>
      </c>
    </row>
    <row r="7">
      <c r="A7" s="20" t="inlineStr">
        <is>
          <t>Rendben lévők száma</t>
        </is>
      </c>
      <c r="B7" s="11">
        <f>COUNTIF('Karbantartási terv'!J4:J13,"Rendben")</f>
        <v/>
      </c>
    </row>
    <row r="8">
      <c r="A8" s="19" t="inlineStr">
        <is>
          <t>Összes becsült költség (Ft)</t>
        </is>
      </c>
      <c r="B8" s="30">
        <f>SUM('Karbantartási terv'!K4:K13)</f>
        <v/>
      </c>
    </row>
    <row r="9">
      <c r="A9" s="20" t="inlineStr">
        <is>
          <t>Összes tényleges költség (Ft)</t>
        </is>
      </c>
      <c r="B9" s="32">
        <f>SUM('Karbantartási terv'!L4:L13)</f>
        <v/>
      </c>
    </row>
    <row r="10">
      <c r="A10" s="19" t="inlineStr">
        <is>
          <t>Átlagos eltérés (Ft)</t>
        </is>
      </c>
      <c r="B10" s="30">
        <f>IFERROR(AVERAGE('Karbantartási terv'!M4:M13),0)</f>
        <v/>
      </c>
    </row>
    <row r="11"/>
    <row r="12"/>
    <row r="13">
      <c r="A13" s="21" t="inlineStr">
        <is>
          <t>Státusz</t>
        </is>
      </c>
      <c r="B13" s="21" t="inlineStr">
        <is>
          <t>Darab</t>
        </is>
      </c>
      <c r="D13" s="21" t="inlineStr">
        <is>
          <t>Eszköz</t>
        </is>
      </c>
      <c r="E13" s="21" t="inlineStr">
        <is>
          <t>Becsült (Ft)</t>
        </is>
      </c>
      <c r="F13" s="21" t="inlineStr">
        <is>
          <t>Tényleges (Ft)</t>
        </is>
      </c>
    </row>
    <row r="14">
      <c r="A14" s="10" t="inlineStr">
        <is>
          <t>Lejárt</t>
        </is>
      </c>
      <c r="B14" s="10">
        <f>COUNTIF('Karbantartási terv'!J4:J13,"Lejárt")</f>
        <v/>
      </c>
      <c r="D14" s="22">
        <f>'Karbantartási terv'!B4</f>
        <v/>
      </c>
      <c r="E14" s="34">
        <f>'Karbantartási terv'!K4</f>
        <v/>
      </c>
      <c r="F14" s="34">
        <f>'Karbantartási terv'!L4</f>
        <v/>
      </c>
    </row>
    <row r="15">
      <c r="A15" s="10" t="inlineStr">
        <is>
          <t>Sürgős</t>
        </is>
      </c>
      <c r="B15" s="10">
        <f>COUNTIF('Karbantartási terv'!J4:J13,"Sürgős")</f>
        <v/>
      </c>
      <c r="D15" s="22">
        <f>'Karbantartási terv'!B5</f>
        <v/>
      </c>
      <c r="E15" s="34">
        <f>'Karbantartási terv'!K5</f>
        <v/>
      </c>
      <c r="F15" s="34">
        <f>'Karbantartási terv'!L5</f>
        <v/>
      </c>
    </row>
    <row r="16">
      <c r="A16" s="10" t="inlineStr">
        <is>
          <t>Rendben</t>
        </is>
      </c>
      <c r="B16" s="10">
        <f>COUNTIF('Karbantartási terv'!J4:J13,"Rendben")</f>
        <v/>
      </c>
      <c r="D16" s="22">
        <f>'Karbantartási terv'!B6</f>
        <v/>
      </c>
      <c r="E16" s="34">
        <f>'Karbantartási terv'!K6</f>
        <v/>
      </c>
      <c r="F16" s="34">
        <f>'Karbantartási terv'!L6</f>
        <v/>
      </c>
    </row>
    <row r="17">
      <c r="D17" s="22">
        <f>'Karbantartási terv'!B7</f>
        <v/>
      </c>
      <c r="E17" s="34">
        <f>'Karbantartási terv'!K7</f>
        <v/>
      </c>
      <c r="F17" s="34">
        <f>'Karbantartási terv'!L7</f>
        <v/>
      </c>
    </row>
    <row r="18">
      <c r="D18" s="22">
        <f>'Karbantartási terv'!B8</f>
        <v/>
      </c>
      <c r="E18" s="34">
        <f>'Karbantartási terv'!K8</f>
        <v/>
      </c>
      <c r="F18" s="34">
        <f>'Karbantartási terv'!L8</f>
        <v/>
      </c>
    </row>
    <row r="19">
      <c r="D19" s="22">
        <f>'Karbantartási terv'!B9</f>
        <v/>
      </c>
      <c r="E19" s="34">
        <f>'Karbantartási terv'!K9</f>
        <v/>
      </c>
      <c r="F19" s="34">
        <f>'Karbantartási terv'!L9</f>
        <v/>
      </c>
    </row>
    <row r="20">
      <c r="D20" s="22">
        <f>'Karbantartási terv'!B10</f>
        <v/>
      </c>
      <c r="E20" s="34">
        <f>'Karbantartási terv'!K10</f>
        <v/>
      </c>
      <c r="F20" s="34">
        <f>'Karbantartási terv'!L10</f>
        <v/>
      </c>
    </row>
    <row r="21">
      <c r="D21" s="22">
        <f>'Karbantartási terv'!B11</f>
        <v/>
      </c>
      <c r="E21" s="34">
        <f>'Karbantartási terv'!K11</f>
        <v/>
      </c>
      <c r="F21" s="34">
        <f>'Karbantartási terv'!L11</f>
        <v/>
      </c>
    </row>
    <row r="22">
      <c r="D22" s="22">
        <f>'Karbantartási terv'!B12</f>
        <v/>
      </c>
      <c r="E22" s="34">
        <f>'Karbantartási terv'!K12</f>
        <v/>
      </c>
      <c r="F22" s="34">
        <f>'Karbantartási terv'!L12</f>
        <v/>
      </c>
    </row>
    <row r="23">
      <c r="D23" s="22">
        <f>'Karbantartási terv'!B13</f>
        <v/>
      </c>
      <c r="E23" s="34">
        <f>'Karbantartási terv'!K13</f>
        <v/>
      </c>
      <c r="F23" s="34">
        <f>'Karbantartási terv'!L13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6" customWidth="1" min="1" max="1"/>
    <col width="70" customWidth="1" min="2" max="2"/>
  </cols>
  <sheetData>
    <row r="1" ht="28" customHeight="1">
      <c r="A1" s="17" t="inlineStr">
        <is>
          <t>ÚTMUTATÓ A KARBANTARTÁSI TERV HASZNÁLATÁHOZ</t>
        </is>
      </c>
    </row>
    <row r="2"/>
    <row r="3">
      <c r="A3" s="18" t="inlineStr">
        <is>
          <t>Munkalap</t>
        </is>
      </c>
      <c r="B3" s="18" t="inlineStr">
        <is>
          <t>Leírás</t>
        </is>
      </c>
    </row>
    <row r="4">
      <c r="A4" s="24" t="inlineStr">
        <is>
          <t>Karbantartási terv</t>
        </is>
      </c>
      <c r="B4" s="5" t="inlineStr">
        <is>
          <t>A fő munkalap, amely az összes eszköz karbantartási adatait tartalmazza: azonosító, helyszín, típus, felelős, dátumok, költségek és automatikusan számított állapot/prioritás.</t>
        </is>
      </c>
    </row>
    <row r="5">
      <c r="A5" s="25" t="inlineStr">
        <is>
          <t>Összesítő</t>
        </is>
      </c>
      <c r="B5" s="12" t="inlineStr">
        <is>
          <t>Vezetői dashboard: kulcsmutatók (KPI-k), állapot szerinti megoszlás kördiagramon, valamint becsült és tényleges költségek oszlopdiagramon eszközönként.</t>
        </is>
      </c>
    </row>
    <row r="6">
      <c r="A6" s="24" t="inlineStr">
        <is>
          <t>Útmutató</t>
        </is>
      </c>
      <c r="B6" s="5" t="inlineStr">
        <is>
          <t>Ez a munkalap, amely részletesen bemutatja a sablon felépítését és a kitöltés módját.</t>
        </is>
      </c>
    </row>
    <row r="7">
      <c r="B7" s="26" t="n"/>
    </row>
    <row r="8">
      <c r="B8" s="26" t="n"/>
    </row>
    <row r="9">
      <c r="A9" s="27" t="inlineStr">
        <is>
          <t>Oszlopok magyarázata (Karbantartási terv)</t>
        </is>
      </c>
    </row>
    <row r="10">
      <c r="A10" s="24" t="inlineStr">
        <is>
          <t>Azonosító</t>
        </is>
      </c>
      <c r="B10" s="5" t="inlineStr">
        <is>
          <t>Az eszköz egyedi karbantartási kódja (pl. KB-001).</t>
        </is>
      </c>
    </row>
    <row r="11">
      <c r="A11" s="25" t="inlineStr">
        <is>
          <t>Eszköz megnevezése</t>
        </is>
      </c>
      <c r="B11" s="12" t="inlineStr">
        <is>
          <t>A karbantartandó berendezés vagy rendszer neve.</t>
        </is>
      </c>
    </row>
    <row r="12">
      <c r="A12" s="24" t="inlineStr">
        <is>
          <t>Helyszín</t>
        </is>
      </c>
      <c r="B12" s="5" t="inlineStr">
        <is>
          <t>Az eszköz fizikai helye (telephely/város).</t>
        </is>
      </c>
    </row>
    <row r="13">
      <c r="A13" s="25" t="inlineStr">
        <is>
          <t>Karbantartás típusa</t>
        </is>
      </c>
      <c r="B13" s="12" t="inlineStr">
        <is>
          <t>Preventív, Javító, Ellenőrzés vagy Kalibrálás - legördülő listából választható.</t>
        </is>
      </c>
    </row>
    <row r="14">
      <c r="A14" s="24" t="inlineStr">
        <is>
          <t>Felelős</t>
        </is>
      </c>
      <c r="B14" s="5" t="inlineStr">
        <is>
          <t>A karbantartásért felelős munkatárs neve.</t>
        </is>
      </c>
    </row>
    <row r="15">
      <c r="A15" s="25" t="inlineStr">
        <is>
          <t>Utolsó karbantartás</t>
        </is>
      </c>
      <c r="B15" s="12" t="inlineStr">
        <is>
          <t>A legutóbbi elvégzett karbantartás dátuma - kézzel töltendő.</t>
        </is>
      </c>
    </row>
    <row r="16">
      <c r="A16" s="24" t="inlineStr">
        <is>
          <t>Gyakoriság (nap)</t>
        </is>
      </c>
      <c r="B16" s="5" t="inlineStr">
        <is>
          <t>Hány naponta szükséges a karbantartás - kézzel töltendő (sárga cella).</t>
        </is>
      </c>
    </row>
    <row r="17">
      <c r="A17" s="25" t="inlineStr">
        <is>
          <t>Következő karbantartás</t>
        </is>
      </c>
      <c r="B17" s="12" t="inlineStr">
        <is>
          <t>Automatikusan számított dátum: utolsó karbantartás + gyakoriság.</t>
        </is>
      </c>
    </row>
    <row r="18">
      <c r="A18" s="24" t="inlineStr">
        <is>
          <t>Napok a következőig</t>
        </is>
      </c>
      <c r="B18" s="5" t="inlineStr">
        <is>
          <t>Automatikusan számított, hány nap van hátra a következő karbantartásig.</t>
        </is>
      </c>
    </row>
    <row r="19">
      <c r="A19" s="25" t="inlineStr">
        <is>
          <t>Állapot</t>
        </is>
      </c>
      <c r="B19" s="12" t="inlineStr">
        <is>
          <t>Automatikus jelzés: Lejárt / Sürgős / Rendben, a hátralévő napok alapján.</t>
        </is>
      </c>
    </row>
    <row r="20">
      <c r="A20" s="24" t="inlineStr">
        <is>
          <t>Becsült költség (Ft)</t>
        </is>
      </c>
      <c r="B20" s="5" t="inlineStr">
        <is>
          <t>A karbantartás tervezett/becsült költsége - kézzel töltendő.</t>
        </is>
      </c>
    </row>
    <row r="21">
      <c r="A21" s="25" t="inlineStr">
        <is>
          <t>Tényleges költség (Ft)</t>
        </is>
      </c>
      <c r="B21" s="12" t="inlineStr">
        <is>
          <t>A karbantartás elvégzésekor felmerült valós költség - kézzel töltendő.</t>
        </is>
      </c>
    </row>
    <row r="22">
      <c r="A22" s="24" t="inlineStr">
        <is>
          <t>Eltérés (Ft)</t>
        </is>
      </c>
      <c r="B22" s="5" t="inlineStr">
        <is>
          <t>Automatikusan számított: tényleges - becsült költség.</t>
        </is>
      </c>
    </row>
    <row r="23">
      <c r="A23" s="25" t="inlineStr">
        <is>
          <t>Prioritás</t>
        </is>
      </c>
      <c r="B23" s="12" t="inlineStr">
        <is>
          <t>Automatikus besorolás: Kritikus / Magas / Közepes / Alacsony, a hátralévő napok alapján.</t>
        </is>
      </c>
    </row>
  </sheetData>
  <mergeCells count="2">
    <mergeCell ref="A1:B1"/>
    <mergeCell ref="A9: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2026-07-21T16:19:10Z</dcterms:created>
  <dcterms:modified xmlns:dcterms="http://purl.org/dc/terms/" xmlns:xsi="http://www.w3.org/2001/XMLSchema-instance" xsi:type="dcterms:W3CDTF">2026-07-21T16:19:10Z</dcterms:modified>
</cp:coreProperties>
</file>