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arácsonyi költségek" sheetId="1" state="visible" r:id="rId1"/>
    <sheet xmlns:r="http://schemas.openxmlformats.org/officeDocument/2006/relationships" name="Összesítő" sheetId="2" state="visible" r:id="rId2"/>
    <sheet xmlns:r="http://schemas.openxmlformats.org/officeDocument/2006/relationships" name="Beállítások" sheetId="3" state="visible" r:id="rId3"/>
    <sheet xmlns:r="http://schemas.openxmlformats.org/officeDocument/2006/relationships" name="Útmutató" sheetId="4" state="visible" r:id="rId4"/>
  </sheets>
  <definedNames>
    <definedName name="_xlnm._FilterDatabase" localSheetId="0" hidden="1">'Karácsonyi költségek'!$A$3:$L$104</definedName>
    <definedName name="_xlnm._FilterDatabase" localSheetId="2" hidden="1">'Beállítások'!$A$3:$B$10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.mm.dd."/>
    <numFmt numFmtId="165" formatCode="# ##0 &quot;Ft&quot;"/>
    <numFmt numFmtId="166" formatCode="0.0%"/>
  </numFmts>
  <fonts count="5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b val="1"/>
      <color rgb="00C8102E"/>
      <sz val="11"/>
    </font>
    <font>
      <name val="Calibri"/>
      <b val="1"/>
      <color rgb="00FFFFFF"/>
      <sz val="11"/>
    </font>
    <font>
      <name val="Calibri"/>
      <color rgb="00111827"/>
      <sz val="10"/>
    </font>
  </fonts>
  <fills count="8">
    <fill>
      <patternFill/>
    </fill>
    <fill>
      <patternFill patternType="gray125"/>
    </fill>
    <fill>
      <patternFill patternType="solid">
        <fgColor rgb="001E293B"/>
      </patternFill>
    </fill>
    <fill>
      <patternFill patternType="solid">
        <fgColor rgb="000F766E"/>
      </patternFill>
    </fill>
    <fill>
      <patternFill patternType="solid">
        <fgColor rgb="00F0FDFA"/>
      </patternFill>
    </fill>
    <fill>
      <patternFill patternType="solid">
        <fgColor rgb="00FFFBEB"/>
      </patternFill>
    </fill>
    <fill>
      <patternFill patternType="solid">
        <fgColor rgb="00FFFF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32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left" vertical="center"/>
    </xf>
    <xf numFmtId="0" fontId="3" fillId="3" borderId="1" applyAlignment="1" pivotButton="0" quotePrefix="0" xfId="0">
      <alignment horizontal="center" vertical="center"/>
    </xf>
    <xf numFmtId="0" fontId="4" fillId="5" borderId="1" applyAlignment="1" pivotButton="0" quotePrefix="0" xfId="0">
      <alignment horizontal="left" vertical="center"/>
    </xf>
    <xf numFmtId="164" fontId="4" fillId="5" borderId="1" applyAlignment="1" pivotButton="0" quotePrefix="0" xfId="0">
      <alignment horizontal="center" vertical="center"/>
    </xf>
    <xf numFmtId="165" fontId="4" fillId="5" borderId="1" applyAlignment="1" pivotButton="0" quotePrefix="0" xfId="0">
      <alignment horizontal="right" vertical="center"/>
    </xf>
    <xf numFmtId="165" fontId="4" fillId="4" borderId="1" applyAlignment="1" pivotButton="0" quotePrefix="0" xfId="0">
      <alignment horizontal="right" vertical="center"/>
    </xf>
    <xf numFmtId="166" fontId="4" fillId="4" borderId="1" applyAlignment="1" pivotButton="0" quotePrefix="0" xfId="0">
      <alignment horizontal="center" vertical="center"/>
    </xf>
    <xf numFmtId="0" fontId="4" fillId="4" borderId="1" applyAlignment="1" pivotButton="0" quotePrefix="0" xfId="0">
      <alignment horizontal="center" vertical="center"/>
    </xf>
    <xf numFmtId="0" fontId="4" fillId="5" borderId="1" applyAlignment="1" pivotButton="0" quotePrefix="0" xfId="0">
      <alignment horizontal="left" vertical="center" wrapText="1"/>
    </xf>
    <xf numFmtId="165" fontId="4" fillId="6" borderId="1" applyAlignment="1" pivotButton="0" quotePrefix="0" xfId="0">
      <alignment horizontal="right" vertical="center"/>
    </xf>
    <xf numFmtId="166" fontId="4" fillId="6" borderId="1" applyAlignment="1" pivotButton="0" quotePrefix="0" xfId="0">
      <alignment horizontal="center" vertical="center"/>
    </xf>
    <xf numFmtId="0" fontId="4" fillId="6" borderId="1" applyAlignment="1" pivotButton="0" quotePrefix="0" xfId="0">
      <alignment horizontal="center" vertical="center"/>
    </xf>
    <xf numFmtId="0" fontId="3" fillId="3" borderId="1" applyAlignment="1" pivotButton="0" quotePrefix="0" xfId="0">
      <alignment horizontal="right" vertical="center"/>
    </xf>
    <xf numFmtId="165" fontId="3" fillId="3" borderId="1" applyAlignment="1" pivotButton="0" quotePrefix="0" xfId="0">
      <alignment horizontal="right" vertical="center"/>
    </xf>
    <xf numFmtId="166" fontId="3" fillId="3" borderId="1" applyAlignment="1" pivotButton="0" quotePrefix="0" xfId="0">
      <alignment horizontal="right" vertical="center"/>
    </xf>
    <xf numFmtId="0" fontId="4" fillId="4" borderId="1" applyAlignment="1" pivotButton="0" quotePrefix="0" xfId="0">
      <alignment horizontal="left" vertical="center"/>
    </xf>
    <xf numFmtId="0" fontId="4" fillId="6" borderId="1" applyAlignment="1" pivotButton="0" quotePrefix="0" xfId="0">
      <alignment horizontal="left" vertical="center"/>
    </xf>
    <xf numFmtId="1" fontId="4" fillId="6" borderId="1" applyAlignment="1" pivotButton="0" quotePrefix="0" xfId="0">
      <alignment horizontal="right" vertical="center"/>
    </xf>
    <xf numFmtId="166" fontId="4" fillId="6" borderId="1" applyAlignment="1" pivotButton="0" quotePrefix="0" xfId="0">
      <alignment horizontal="right" vertical="center"/>
    </xf>
    <xf numFmtId="164" fontId="4" fillId="4" borderId="1" applyAlignment="1" pivotButton="0" quotePrefix="0" xfId="0">
      <alignment horizontal="center" vertical="center"/>
    </xf>
    <xf numFmtId="164" fontId="4" fillId="6" borderId="1" applyAlignment="1" pivotButton="0" quotePrefix="0" xfId="0">
      <alignment horizontal="center" vertical="center"/>
    </xf>
    <xf numFmtId="1" fontId="4" fillId="5" borderId="1" applyAlignment="1" pivotButton="0" quotePrefix="0" xfId="0">
      <alignment horizontal="right" vertical="center"/>
    </xf>
    <xf numFmtId="49" fontId="4" fillId="5" borderId="1" applyAlignment="1" pivotButton="0" quotePrefix="0" xfId="0">
      <alignment horizontal="right" vertical="center"/>
    </xf>
    <xf numFmtId="49" fontId="4" fillId="5" borderId="1" applyAlignment="1" pivotButton="0" quotePrefix="0" xfId="0">
      <alignment horizontal="left" vertical="center" wrapText="1"/>
    </xf>
    <xf numFmtId="0" fontId="2" fillId="4" borderId="1" applyAlignment="1" pivotButton="0" quotePrefix="0" xfId="0">
      <alignment horizontal="left" vertical="center" wrapText="1"/>
    </xf>
    <xf numFmtId="0" fontId="4" fillId="4" borderId="1" applyAlignment="1" pivotButton="0" quotePrefix="0" xfId="0">
      <alignment horizontal="left" vertical="center" wrapText="1"/>
    </xf>
    <xf numFmtId="0" fontId="2" fillId="6" borderId="1" applyAlignment="1" pivotButton="0" quotePrefix="0" xfId="0">
      <alignment horizontal="left" vertical="center" wrapText="1"/>
    </xf>
    <xf numFmtId="0" fontId="4" fillId="6" borderId="1" applyAlignment="1" pivotButton="0" quotePrefix="0" xfId="0">
      <alignment horizontal="left" vertical="center" wrapText="1"/>
    </xf>
    <xf numFmtId="0" fontId="4" fillId="7" borderId="1" applyAlignment="1" pivotButton="0" quotePrefix="0" xfId="0">
      <alignment horizontal="left" vertical="center" wrapText="1"/>
    </xf>
    <xf numFmtId="0" fontId="0" fillId="7" borderId="1" pivotButton="0" quotePrefix="0" xfId="0"/>
  </cellXfs>
  <cellStyles count="1">
    <cellStyle name="Normal" xfId="0" builtinId="0" hidden="0"/>
  </cellStyles>
  <dxfs count="2">
    <dxf>
      <font>
        <name val="Calibri"/>
        <b val="1"/>
        <color rgb="00FFFFFF"/>
        <sz val="10"/>
      </font>
      <fill>
        <patternFill patternType="solid">
          <fgColor rgb="00DC2626"/>
        </patternFill>
      </fill>
    </dxf>
    <dxf>
      <font>
        <name val="Calibri"/>
        <b val="1"/>
        <color rgb="00FFFFFF"/>
        <sz val="10"/>
      </font>
      <fill>
        <patternFill patternType="solid">
          <fgColor rgb="0022C55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Tervezett és tényleges kiadás kategóriánként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'Összesítő'!E4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cat>
            <numRef>
              <f>'Összesítő'!$D$5:$D$11</f>
            </numRef>
          </cat>
          <val>
            <numRef>
              <f>'Összesítő'!$E$5:$E$11</f>
            </numRef>
          </val>
        </ser>
        <ser>
          <idx val="1"/>
          <order val="1"/>
          <tx>
            <strRef>
              <f>'Összesítő'!F4</f>
            </strRef>
          </tx>
          <spPr>
            <a:solidFill xmlns:a="http://schemas.openxmlformats.org/drawingml/2006/main">
              <a:srgbClr val="22C55E"/>
            </a:solidFill>
            <a:ln xmlns:a="http://schemas.openxmlformats.org/drawingml/2006/main">
              <a:prstDash val="solid"/>
            </a:ln>
          </spPr>
          <cat>
            <numRef>
              <f>'Összesítő'!$D$5:$D$11</f>
            </numRef>
          </cat>
          <val>
            <numRef>
              <f>'Összesítő'!$F$5:$F$11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Kategória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Összeg (Ft)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Tervezett kiadások megoszlása</a:t>
            </a:r>
          </a:p>
        </rich>
      </tx>
    </title>
    <plotArea>
      <pieChart>
        <varyColors val="1"/>
        <ser>
          <idx val="0"/>
          <order val="0"/>
          <tx>
            <strRef>
              <f>'Összesítő'!E4</f>
            </strRef>
          </tx>
          <spPr>
            <a:solidFill xmlns:a="http://schemas.openxmlformats.org/drawingml/2006/main">
              <a:srgbClr val="14B8A6"/>
            </a:solidFill>
            <a:ln xmlns:a="http://schemas.openxmlformats.org/drawingml/2006/main">
              <a:prstDash val="solid"/>
            </a:ln>
          </spPr>
          <cat>
            <numRef>
              <f>'Összesítő'!$D$5:$D$11</f>
            </numRef>
          </cat>
          <val>
            <numRef>
              <f>'Összesítő'!$E$5:$E$11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Havi megtakarítási cél és tényleges félretétel</a:t>
            </a:r>
          </a:p>
        </rich>
      </tx>
    </title>
    <plotArea>
      <lineChart>
        <grouping val="standard"/>
        <ser>
          <idx val="0"/>
          <order val="0"/>
          <tx>
            <strRef>
              <f>'Összesítő'!E17</f>
            </strRef>
          </tx>
          <spPr>
            <a:ln xmlns:a="http://schemas.openxmlformats.org/drawingml/2006/main">
              <a:solidFill>
                <a:srgbClr val="0F766E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'Összesítő'!$D$18:$D$20</f>
            </numRef>
          </cat>
          <val>
            <numRef>
              <f>'Összesítő'!$E$18:$E$20</f>
            </numRef>
          </val>
        </ser>
        <ser>
          <idx val="1"/>
          <order val="1"/>
          <tx>
            <strRef>
              <f>'Összesítő'!F17</f>
            </strRef>
          </tx>
          <spPr>
            <a:ln xmlns:a="http://schemas.openxmlformats.org/drawingml/2006/main">
              <a:solidFill>
                <a:srgbClr val="22C55E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'Összesítő'!$D$18:$D$20</f>
            </numRef>
          </cat>
          <val>
            <numRef>
              <f>'Összesítő'!$F$18:$F$20</f>
            </numRef>
          </val>
        </ser>
        <axId val="10"/>
        <axId val="100"/>
      </line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Hónap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Összeg (Ft)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8</col>
      <colOff>0</colOff>
      <row>2</row>
      <rowOff>0</rowOff>
    </from>
    <ext cx="540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8</col>
      <colOff>0</colOff>
      <row>19</row>
      <rowOff>0</rowOff>
    </from>
    <ext cx="5400000" cy="288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8</col>
      <colOff>0</colOff>
      <row>36</row>
      <rowOff>0</rowOff>
    </from>
    <ext cx="5400000" cy="288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106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6" customWidth="1" min="1" max="1"/>
    <col width="17" customWidth="1" min="2" max="2"/>
    <col width="30" customWidth="1" min="3" max="3"/>
    <col width="28" customWidth="1" min="4" max="4"/>
    <col width="16" customWidth="1" min="5" max="5"/>
    <col width="20" customWidth="1" min="6" max="6"/>
    <col width="20" customWidth="1" min="7" max="7"/>
    <col width="16" customWidth="1" min="8" max="8"/>
    <col width="14" customWidth="1" min="9" max="9"/>
    <col width="15" customWidth="1" min="10" max="10"/>
    <col width="22" customWidth="1" min="11" max="11"/>
    <col width="32" customWidth="1" min="12" max="12"/>
  </cols>
  <sheetData>
    <row r="1" ht="28" customHeight="1">
      <c r="A1" s="1" t="inlineStr">
        <is>
          <t>Karácsonyi megtakarítás és költségvetés – 2026</t>
        </is>
      </c>
    </row>
    <row r="2">
      <c r="A2" s="2" t="inlineStr">
        <is>
          <t>A halványsárga mezők szerkeszthetők. A számított oszlopok automatikusan frissülnek.</t>
        </is>
      </c>
    </row>
    <row r="3" ht="32" customHeight="1">
      <c r="A3" s="3" t="inlineStr">
        <is>
          <t>Tételazonosító</t>
        </is>
      </c>
      <c r="B3" s="3" t="inlineStr">
        <is>
          <t>Kategória</t>
        </is>
      </c>
      <c r="C3" s="3" t="inlineStr">
        <is>
          <t>Megnevezés</t>
        </is>
      </c>
      <c r="D3" s="3" t="inlineStr">
        <is>
          <t>Kedvezményezett / szállító</t>
        </is>
      </c>
      <c r="E3" s="3" t="inlineStr">
        <is>
          <t>Tervezett dátum</t>
        </is>
      </c>
      <c r="F3" s="3" t="inlineStr">
        <is>
          <t>Tervezett összeg (Ft)</t>
        </is>
      </c>
      <c r="G3" s="3" t="inlineStr">
        <is>
          <t>Tényleges összeg (Ft)</t>
        </is>
      </c>
      <c r="H3" s="3" t="inlineStr">
        <is>
          <t>Eltérés (Ft)</t>
        </is>
      </c>
      <c r="I3" s="3" t="inlineStr">
        <is>
          <t>Teljesülés (%)</t>
        </is>
      </c>
      <c r="J3" s="3" t="inlineStr">
        <is>
          <t>Státusz</t>
        </is>
      </c>
      <c r="K3" s="3" t="inlineStr">
        <is>
          <t>Kategóriakeret (Ft)</t>
        </is>
      </c>
      <c r="L3" s="3" t="inlineStr">
        <is>
          <t>Megjegyzés</t>
        </is>
      </c>
    </row>
    <row r="4">
      <c r="A4" s="4" t="inlineStr">
        <is>
          <t>K2026-001</t>
        </is>
      </c>
      <c r="B4" s="4" t="inlineStr">
        <is>
          <t>Ajándék</t>
        </is>
      </c>
      <c r="C4" s="4" t="inlineStr">
        <is>
          <t>Karácsonyi ajándék</t>
        </is>
      </c>
      <c r="D4" s="4" t="inlineStr">
        <is>
          <t>Nagy Péter</t>
        </is>
      </c>
      <c r="E4" s="5" t="n">
        <v>46361</v>
      </c>
      <c r="F4" s="6" t="n">
        <v>35000</v>
      </c>
      <c r="G4" s="6" t="n">
        <v>36750</v>
      </c>
      <c r="H4" s="7">
        <f>IF(OR(F4="",G4=""),"",G4-F4)</f>
        <v/>
      </c>
      <c r="I4" s="8">
        <f>IF(OR(F4="",G4=""),"",IFERROR(G4/F4,0))</f>
        <v/>
      </c>
      <c r="J4" s="9">
        <f>IF(F4="","",IF(G4="","",IF(G4=0,"Tervezett",IF(G4&lt;=F4,"Rendben","Túllépés"))))</f>
        <v/>
      </c>
      <c r="K4" s="7">
        <f>IF(B4="","",IFERROR(VLOOKUP(B4,'Beállítások'!$A$4:$B$10,2,FALSE),""))</f>
        <v/>
      </c>
      <c r="L4" s="10" t="inlineStr">
        <is>
          <t>Ajándékutalvány</t>
        </is>
      </c>
    </row>
    <row r="5">
      <c r="A5" s="4" t="inlineStr">
        <is>
          <t>K2026-002</t>
        </is>
      </c>
      <c r="B5" s="4" t="inlineStr">
        <is>
          <t>Ajándék</t>
        </is>
      </c>
      <c r="C5" s="4" t="inlineStr">
        <is>
          <t>Karácsonyi ajándék</t>
        </is>
      </c>
      <c r="D5" s="4" t="inlineStr">
        <is>
          <t>Kovács Anna</t>
        </is>
      </c>
      <c r="E5" s="5" t="n">
        <v>46362</v>
      </c>
      <c r="F5" s="6" t="n">
        <v>28000</v>
      </c>
      <c r="G5" s="6" t="n">
        <v>26700</v>
      </c>
      <c r="H5" s="11">
        <f>IF(OR(F5="",G5=""),"",G5-F5)</f>
        <v/>
      </c>
      <c r="I5" s="12">
        <f>IF(OR(F5="",G5=""),"",IFERROR(G5/F5,0))</f>
        <v/>
      </c>
      <c r="J5" s="13">
        <f>IF(F5="","",IF(G5="","",IF(G5=0,"Tervezett",IF(G5&lt;=F5,"Rendben","Túllépés"))))</f>
        <v/>
      </c>
      <c r="K5" s="11">
        <f>IF(B5="","",IFERROR(VLOOKUP(B5,'Beállítások'!$A$4:$B$10,2,FALSE),""))</f>
        <v/>
      </c>
      <c r="L5" s="10" t="inlineStr">
        <is>
          <t>Könyv és utalvány</t>
        </is>
      </c>
    </row>
    <row r="6">
      <c r="A6" s="4" t="inlineStr">
        <is>
          <t>K2026-003</t>
        </is>
      </c>
      <c r="B6" s="4" t="inlineStr">
        <is>
          <t>Élelmiszer</t>
        </is>
      </c>
      <c r="C6" s="4" t="inlineStr">
        <is>
          <t>Karácsonyi bevásárlás</t>
        </is>
      </c>
      <c r="D6" s="4" t="inlineStr">
        <is>
          <t>Budapesti élelmiszerüzlet</t>
        </is>
      </c>
      <c r="E6" s="5" t="n">
        <v>46378</v>
      </c>
      <c r="F6" s="6" t="n">
        <v>55000</v>
      </c>
      <c r="G6" s="6" t="n">
        <v>58300</v>
      </c>
      <c r="H6" s="7">
        <f>IF(OR(F6="",G6=""),"",G6-F6)</f>
        <v/>
      </c>
      <c r="I6" s="8">
        <f>IF(OR(F6="",G6=""),"",IFERROR(G6/F6,0))</f>
        <v/>
      </c>
      <c r="J6" s="9">
        <f>IF(F6="","",IF(G6="","",IF(G6=0,"Tervezett",IF(G6&lt;=F6,"Rendben","Túllépés"))))</f>
        <v/>
      </c>
      <c r="K6" s="7">
        <f>IF(B6="","",IFERROR(VLOOKUP(B6,'Beállítások'!$A$4:$B$10,2,FALSE),""))</f>
        <v/>
      </c>
      <c r="L6" s="10" t="inlineStr">
        <is>
          <t>Ünnepi menü alapanyagai</t>
        </is>
      </c>
    </row>
    <row r="7">
      <c r="A7" s="4" t="inlineStr">
        <is>
          <t>K2026-004</t>
        </is>
      </c>
      <c r="B7" s="4" t="inlineStr">
        <is>
          <t>Utazás</t>
        </is>
      </c>
      <c r="C7" s="4" t="inlineStr">
        <is>
          <t>Családlátogatás Debrecenbe</t>
        </is>
      </c>
      <c r="D7" s="4" t="inlineStr">
        <is>
          <t>MÁV-csoport</t>
        </is>
      </c>
      <c r="E7" s="5" t="n">
        <v>46376</v>
      </c>
      <c r="F7" s="6" t="n">
        <v>42000</v>
      </c>
      <c r="G7" s="6" t="n">
        <v>39900</v>
      </c>
      <c r="H7" s="11">
        <f>IF(OR(F7="",G7=""),"",G7-F7)</f>
        <v/>
      </c>
      <c r="I7" s="12">
        <f>IF(OR(F7="",G7=""),"",IFERROR(G7/F7,0))</f>
        <v/>
      </c>
      <c r="J7" s="13">
        <f>IF(F7="","",IF(G7="","",IF(G7=0,"Tervezett",IF(G7&lt;=F7,"Rendben","Túllépés"))))</f>
        <v/>
      </c>
      <c r="K7" s="11">
        <f>IF(B7="","",IFERROR(VLOOKUP(B7,'Beállítások'!$A$4:$B$10,2,FALSE),""))</f>
        <v/>
      </c>
      <c r="L7" s="10" t="inlineStr">
        <is>
          <t>Menetjegy és helyjegy</t>
        </is>
      </c>
    </row>
    <row r="8">
      <c r="A8" s="4" t="inlineStr">
        <is>
          <t>K2026-005</t>
        </is>
      </c>
      <c r="B8" s="4" t="inlineStr">
        <is>
          <t>Dekoráció</t>
        </is>
      </c>
      <c r="C8" s="4" t="inlineStr">
        <is>
          <t>Fényfüzér és díszek</t>
        </is>
      </c>
      <c r="D8" s="4" t="inlineStr">
        <is>
          <t>Otthon Dekor Kft.</t>
        </is>
      </c>
      <c r="E8" s="5" t="n">
        <v>46354</v>
      </c>
      <c r="F8" s="6" t="n">
        <v>18000</v>
      </c>
      <c r="G8" s="6" t="n">
        <v>17100</v>
      </c>
      <c r="H8" s="7">
        <f>IF(OR(F8="",G8=""),"",G8-F8)</f>
        <v/>
      </c>
      <c r="I8" s="8">
        <f>IF(OR(F8="",G8=""),"",IFERROR(G8/F8,0))</f>
        <v/>
      </c>
      <c r="J8" s="9">
        <f>IF(F8="","",IF(G8="","",IF(G8=0,"Tervezett",IF(G8&lt;=F8,"Rendben","Túllépés"))))</f>
        <v/>
      </c>
      <c r="K8" s="7">
        <f>IF(B8="","",IFERROR(VLOOKUP(B8,'Beállítások'!$A$4:$B$10,2,FALSE),""))</f>
        <v/>
      </c>
      <c r="L8" s="10" t="inlineStr">
        <is>
          <t>Lakásdekoráció</t>
        </is>
      </c>
    </row>
    <row r="9">
      <c r="A9" s="4" t="inlineStr">
        <is>
          <t>K2026-006</t>
        </is>
      </c>
      <c r="B9" s="4" t="inlineStr">
        <is>
          <t>Ajándék</t>
        </is>
      </c>
      <c r="C9" s="4" t="inlineStr">
        <is>
          <t>Karácsonyi ajándék</t>
        </is>
      </c>
      <c r="D9" s="4" t="inlineStr">
        <is>
          <t>Szabó Gábor</t>
        </is>
      </c>
      <c r="E9" s="5" t="n">
        <v>46366</v>
      </c>
      <c r="F9" s="6" t="n">
        <v>22000</v>
      </c>
      <c r="G9" s="6" t="n">
        <v>0</v>
      </c>
      <c r="H9" s="11">
        <f>IF(OR(F9="",G9=""),"",G9-F9)</f>
        <v/>
      </c>
      <c r="I9" s="12">
        <f>IF(OR(F9="",G9=""),"",IFERROR(G9/F9,0))</f>
        <v/>
      </c>
      <c r="J9" s="13">
        <f>IF(F9="","",IF(G9="","",IF(G9=0,"Tervezett",IF(G9&lt;=F9,"Rendben","Túllépés"))))</f>
        <v/>
      </c>
      <c r="K9" s="11">
        <f>IF(B9="","",IFERROR(VLOOKUP(B9,'Beállítások'!$A$4:$B$10,2,FALSE),""))</f>
        <v/>
      </c>
      <c r="L9" s="10" t="inlineStr">
        <is>
          <t>Beszerzés alatt</t>
        </is>
      </c>
    </row>
    <row r="10">
      <c r="A10" s="4" t="inlineStr">
        <is>
          <t>K2026-007</t>
        </is>
      </c>
      <c r="B10" s="4" t="inlineStr">
        <is>
          <t>Szórakozás</t>
        </is>
      </c>
      <c r="C10" s="4" t="inlineStr">
        <is>
          <t>Adventi programok</t>
        </is>
      </c>
      <c r="D10" s="4" t="inlineStr">
        <is>
          <t>Budapest Kulturális Kft.</t>
        </is>
      </c>
      <c r="E10" s="5" t="n">
        <v>46369</v>
      </c>
      <c r="F10" s="6" t="n">
        <v>16000</v>
      </c>
      <c r="G10" s="6" t="n">
        <v>16000</v>
      </c>
      <c r="H10" s="7">
        <f>IF(OR(F10="",G10=""),"",G10-F10)</f>
        <v/>
      </c>
      <c r="I10" s="8">
        <f>IF(OR(F10="",G10=""),"",IFERROR(G10/F10,0))</f>
        <v/>
      </c>
      <c r="J10" s="9">
        <f>IF(F10="","",IF(G10="","",IF(G10=0,"Tervezett",IF(G10&lt;=F10,"Rendben","Túllépés"))))</f>
        <v/>
      </c>
      <c r="K10" s="7">
        <f>IF(B10="","",IFERROR(VLOOKUP(B10,'Beállítások'!$A$4:$B$10,2,FALSE),""))</f>
        <v/>
      </c>
      <c r="L10" s="10" t="inlineStr">
        <is>
          <t>Belépőjegyek</t>
        </is>
      </c>
    </row>
    <row r="11">
      <c r="A11" s="4" t="inlineStr">
        <is>
          <t>K2026-008</t>
        </is>
      </c>
      <c r="B11" s="4" t="inlineStr">
        <is>
          <t>Csomagolás</t>
        </is>
      </c>
      <c r="C11" s="4" t="inlineStr">
        <is>
          <t>Csomagolópapír és kellékek</t>
        </is>
      </c>
      <c r="D11" s="4" t="inlineStr">
        <is>
          <t>Papírbolt Bt.</t>
        </is>
      </c>
      <c r="E11" s="5" t="n">
        <v>46368</v>
      </c>
      <c r="F11" s="6" t="n">
        <v>9500</v>
      </c>
      <c r="G11" s="6" t="n">
        <v>9800</v>
      </c>
      <c r="H11" s="11">
        <f>IF(OR(F11="",G11=""),"",G11-F11)</f>
        <v/>
      </c>
      <c r="I11" s="12">
        <f>IF(OR(F11="",G11=""),"",IFERROR(G11/F11,0))</f>
        <v/>
      </c>
      <c r="J11" s="13">
        <f>IF(F11="","",IF(G11="","",IF(G11=0,"Tervezett",IF(G11&lt;=F11,"Rendben","Túllépés"))))</f>
        <v/>
      </c>
      <c r="K11" s="11">
        <f>IF(B11="","",IFERROR(VLOOKUP(B11,'Beállítások'!$A$4:$B$10,2,FALSE),""))</f>
        <v/>
      </c>
      <c r="L11" s="10" t="inlineStr">
        <is>
          <t>Szalagok és címkék</t>
        </is>
      </c>
    </row>
    <row r="12">
      <c r="A12" s="4" t="inlineStr">
        <is>
          <t>K2026-009</t>
        </is>
      </c>
      <c r="B12" s="4" t="inlineStr">
        <is>
          <t>Egyéb</t>
        </is>
      </c>
      <c r="C12" s="4" t="inlineStr">
        <is>
          <t>Tartalékkeret</t>
        </is>
      </c>
      <c r="D12" s="4" t="inlineStr">
        <is>
          <t>Háztartási tartalék</t>
        </is>
      </c>
      <c r="E12" s="5" t="n">
        <v>46380</v>
      </c>
      <c r="F12" s="6" t="n">
        <v>20000</v>
      </c>
      <c r="G12" s="6" t="n">
        <v>0</v>
      </c>
      <c r="H12" s="7">
        <f>IF(OR(F12="",G12=""),"",G12-F12)</f>
        <v/>
      </c>
      <c r="I12" s="8">
        <f>IF(OR(F12="",G12=""),"",IFERROR(G12/F12,0))</f>
        <v/>
      </c>
      <c r="J12" s="9">
        <f>IF(F12="","",IF(G12="","",IF(G12=0,"Tervezett",IF(G12&lt;=F12,"Rendben","Túllépés"))))</f>
        <v/>
      </c>
      <c r="K12" s="7">
        <f>IF(B12="","",IFERROR(VLOOKUP(B12,'Beállítások'!$A$4:$B$10,2,FALSE),""))</f>
        <v/>
      </c>
      <c r="L12" s="10" t="inlineStr">
        <is>
          <t>Váratlan kiadásokra</t>
        </is>
      </c>
    </row>
    <row r="13">
      <c r="A13" s="4" t="n"/>
      <c r="B13" s="4" t="n"/>
      <c r="C13" s="4" t="n"/>
      <c r="D13" s="4" t="n"/>
      <c r="E13" s="5" t="n"/>
      <c r="F13" s="6" t="n"/>
      <c r="G13" s="6" t="n"/>
      <c r="H13" s="11">
        <f>IF(OR(F13="",G13=""),"",G13-F13)</f>
        <v/>
      </c>
      <c r="I13" s="12">
        <f>IF(OR(F13="",G13=""),"",IFERROR(G13/F13,0))</f>
        <v/>
      </c>
      <c r="J13" s="13">
        <f>IF(F13="","",IF(G13="","",IF(G13=0,"Tervezett",IF(G13&lt;=F13,"Rendben","Túllépés"))))</f>
        <v/>
      </c>
      <c r="K13" s="11">
        <f>IF(B13="","",IFERROR(VLOOKUP(B13,'Beállítások'!$A$4:$B$10,2,FALSE),""))</f>
        <v/>
      </c>
      <c r="L13" s="10" t="n"/>
    </row>
    <row r="14">
      <c r="A14" s="4" t="n"/>
      <c r="B14" s="4" t="n"/>
      <c r="C14" s="4" t="n"/>
      <c r="D14" s="4" t="n"/>
      <c r="E14" s="5" t="n"/>
      <c r="F14" s="6" t="n"/>
      <c r="G14" s="6" t="n"/>
      <c r="H14" s="7">
        <f>IF(OR(F14="",G14=""),"",G14-F14)</f>
        <v/>
      </c>
      <c r="I14" s="8">
        <f>IF(OR(F14="",G14=""),"",IFERROR(G14/F14,0))</f>
        <v/>
      </c>
      <c r="J14" s="9">
        <f>IF(F14="","",IF(G14="","",IF(G14=0,"Tervezett",IF(G14&lt;=F14,"Rendben","Túllépés"))))</f>
        <v/>
      </c>
      <c r="K14" s="7">
        <f>IF(B14="","",IFERROR(VLOOKUP(B14,'Beállítások'!$A$4:$B$10,2,FALSE),""))</f>
        <v/>
      </c>
      <c r="L14" s="10" t="n"/>
    </row>
    <row r="15">
      <c r="A15" s="4" t="n"/>
      <c r="B15" s="4" t="n"/>
      <c r="C15" s="4" t="n"/>
      <c r="D15" s="4" t="n"/>
      <c r="E15" s="5" t="n"/>
      <c r="F15" s="6" t="n"/>
      <c r="G15" s="6" t="n"/>
      <c r="H15" s="11">
        <f>IF(OR(F15="",G15=""),"",G15-F15)</f>
        <v/>
      </c>
      <c r="I15" s="12">
        <f>IF(OR(F15="",G15=""),"",IFERROR(G15/F15,0))</f>
        <v/>
      </c>
      <c r="J15" s="13">
        <f>IF(F15="","",IF(G15="","",IF(G15=0,"Tervezett",IF(G15&lt;=F15,"Rendben","Túllépés"))))</f>
        <v/>
      </c>
      <c r="K15" s="11">
        <f>IF(B15="","",IFERROR(VLOOKUP(B15,'Beállítások'!$A$4:$B$10,2,FALSE),""))</f>
        <v/>
      </c>
      <c r="L15" s="10" t="n"/>
    </row>
    <row r="16">
      <c r="A16" s="4" t="n"/>
      <c r="B16" s="4" t="n"/>
      <c r="C16" s="4" t="n"/>
      <c r="D16" s="4" t="n"/>
      <c r="E16" s="5" t="n"/>
      <c r="F16" s="6" t="n"/>
      <c r="G16" s="6" t="n"/>
      <c r="H16" s="7">
        <f>IF(OR(F16="",G16=""),"",G16-F16)</f>
        <v/>
      </c>
      <c r="I16" s="8">
        <f>IF(OR(F16="",G16=""),"",IFERROR(G16/F16,0))</f>
        <v/>
      </c>
      <c r="J16" s="9">
        <f>IF(F16="","",IF(G16="","",IF(G16=0,"Tervezett",IF(G16&lt;=F16,"Rendben","Túllépés"))))</f>
        <v/>
      </c>
      <c r="K16" s="7">
        <f>IF(B16="","",IFERROR(VLOOKUP(B16,'Beállítások'!$A$4:$B$10,2,FALSE),""))</f>
        <v/>
      </c>
      <c r="L16" s="10" t="n"/>
    </row>
    <row r="17">
      <c r="A17" s="4" t="n"/>
      <c r="B17" s="4" t="n"/>
      <c r="C17" s="4" t="n"/>
      <c r="D17" s="4" t="n"/>
      <c r="E17" s="5" t="n"/>
      <c r="F17" s="6" t="n"/>
      <c r="G17" s="6" t="n"/>
      <c r="H17" s="11">
        <f>IF(OR(F17="",G17=""),"",G17-F17)</f>
        <v/>
      </c>
      <c r="I17" s="12">
        <f>IF(OR(F17="",G17=""),"",IFERROR(G17/F17,0))</f>
        <v/>
      </c>
      <c r="J17" s="13">
        <f>IF(F17="","",IF(G17="","",IF(G17=0,"Tervezett",IF(G17&lt;=F17,"Rendben","Túllépés"))))</f>
        <v/>
      </c>
      <c r="K17" s="11">
        <f>IF(B17="","",IFERROR(VLOOKUP(B17,'Beállítások'!$A$4:$B$10,2,FALSE),""))</f>
        <v/>
      </c>
      <c r="L17" s="10" t="n"/>
    </row>
    <row r="18">
      <c r="A18" s="4" t="n"/>
      <c r="B18" s="4" t="n"/>
      <c r="C18" s="4" t="n"/>
      <c r="D18" s="4" t="n"/>
      <c r="E18" s="5" t="n"/>
      <c r="F18" s="6" t="n"/>
      <c r="G18" s="6" t="n"/>
      <c r="H18" s="7">
        <f>IF(OR(F18="",G18=""),"",G18-F18)</f>
        <v/>
      </c>
      <c r="I18" s="8">
        <f>IF(OR(F18="",G18=""),"",IFERROR(G18/F18,0))</f>
        <v/>
      </c>
      <c r="J18" s="9">
        <f>IF(F18="","",IF(G18="","",IF(G18=0,"Tervezett",IF(G18&lt;=F18,"Rendben","Túllépés"))))</f>
        <v/>
      </c>
      <c r="K18" s="7">
        <f>IF(B18="","",IFERROR(VLOOKUP(B18,'Beállítások'!$A$4:$B$10,2,FALSE),""))</f>
        <v/>
      </c>
      <c r="L18" s="10" t="n"/>
    </row>
    <row r="19">
      <c r="A19" s="4" t="n"/>
      <c r="B19" s="4" t="n"/>
      <c r="C19" s="4" t="n"/>
      <c r="D19" s="4" t="n"/>
      <c r="E19" s="5" t="n"/>
      <c r="F19" s="6" t="n"/>
      <c r="G19" s="6" t="n"/>
      <c r="H19" s="11">
        <f>IF(OR(F19="",G19=""),"",G19-F19)</f>
        <v/>
      </c>
      <c r="I19" s="12">
        <f>IF(OR(F19="",G19=""),"",IFERROR(G19/F19,0))</f>
        <v/>
      </c>
      <c r="J19" s="13">
        <f>IF(F19="","",IF(G19="","",IF(G19=0,"Tervezett",IF(G19&lt;=F19,"Rendben","Túllépés"))))</f>
        <v/>
      </c>
      <c r="K19" s="11">
        <f>IF(B19="","",IFERROR(VLOOKUP(B19,'Beállítások'!$A$4:$B$10,2,FALSE),""))</f>
        <v/>
      </c>
      <c r="L19" s="10" t="n"/>
    </row>
    <row r="20">
      <c r="A20" s="4" t="n"/>
      <c r="B20" s="4" t="n"/>
      <c r="C20" s="4" t="n"/>
      <c r="D20" s="4" t="n"/>
      <c r="E20" s="5" t="n"/>
      <c r="F20" s="6" t="n"/>
      <c r="G20" s="6" t="n"/>
      <c r="H20" s="7">
        <f>IF(OR(F20="",G20=""),"",G20-F20)</f>
        <v/>
      </c>
      <c r="I20" s="8">
        <f>IF(OR(F20="",G20=""),"",IFERROR(G20/F20,0))</f>
        <v/>
      </c>
      <c r="J20" s="9">
        <f>IF(F20="","",IF(G20="","",IF(G20=0,"Tervezett",IF(G20&lt;=F20,"Rendben","Túllépés"))))</f>
        <v/>
      </c>
      <c r="K20" s="7">
        <f>IF(B20="","",IFERROR(VLOOKUP(B20,'Beállítások'!$A$4:$B$10,2,FALSE),""))</f>
        <v/>
      </c>
      <c r="L20" s="10" t="n"/>
    </row>
    <row r="21">
      <c r="A21" s="4" t="n"/>
      <c r="B21" s="4" t="n"/>
      <c r="C21" s="4" t="n"/>
      <c r="D21" s="4" t="n"/>
      <c r="E21" s="5" t="n"/>
      <c r="F21" s="6" t="n"/>
      <c r="G21" s="6" t="n"/>
      <c r="H21" s="11">
        <f>IF(OR(F21="",G21=""),"",G21-F21)</f>
        <v/>
      </c>
      <c r="I21" s="12">
        <f>IF(OR(F21="",G21=""),"",IFERROR(G21/F21,0))</f>
        <v/>
      </c>
      <c r="J21" s="13">
        <f>IF(F21="","",IF(G21="","",IF(G21=0,"Tervezett",IF(G21&lt;=F21,"Rendben","Túllépés"))))</f>
        <v/>
      </c>
      <c r="K21" s="11">
        <f>IF(B21="","",IFERROR(VLOOKUP(B21,'Beállítások'!$A$4:$B$10,2,FALSE),""))</f>
        <v/>
      </c>
      <c r="L21" s="10" t="n"/>
    </row>
    <row r="22">
      <c r="A22" s="4" t="n"/>
      <c r="B22" s="4" t="n"/>
      <c r="C22" s="4" t="n"/>
      <c r="D22" s="4" t="n"/>
      <c r="E22" s="5" t="n"/>
      <c r="F22" s="6" t="n"/>
      <c r="G22" s="6" t="n"/>
      <c r="H22" s="7">
        <f>IF(OR(F22="",G22=""),"",G22-F22)</f>
        <v/>
      </c>
      <c r="I22" s="8">
        <f>IF(OR(F22="",G22=""),"",IFERROR(G22/F22,0))</f>
        <v/>
      </c>
      <c r="J22" s="9">
        <f>IF(F22="","",IF(G22="","",IF(G22=0,"Tervezett",IF(G22&lt;=F22,"Rendben","Túllépés"))))</f>
        <v/>
      </c>
      <c r="K22" s="7">
        <f>IF(B22="","",IFERROR(VLOOKUP(B22,'Beállítások'!$A$4:$B$10,2,FALSE),""))</f>
        <v/>
      </c>
      <c r="L22" s="10" t="n"/>
    </row>
    <row r="23">
      <c r="A23" s="4" t="n"/>
      <c r="B23" s="4" t="n"/>
      <c r="C23" s="4" t="n"/>
      <c r="D23" s="4" t="n"/>
      <c r="E23" s="5" t="n"/>
      <c r="F23" s="6" t="n"/>
      <c r="G23" s="6" t="n"/>
      <c r="H23" s="11">
        <f>IF(OR(F23="",G23=""),"",G23-F23)</f>
        <v/>
      </c>
      <c r="I23" s="12">
        <f>IF(OR(F23="",G23=""),"",IFERROR(G23/F23,0))</f>
        <v/>
      </c>
      <c r="J23" s="13">
        <f>IF(F23="","",IF(G23="","",IF(G23=0,"Tervezett",IF(G23&lt;=F23,"Rendben","Túllépés"))))</f>
        <v/>
      </c>
      <c r="K23" s="11">
        <f>IF(B23="","",IFERROR(VLOOKUP(B23,'Beállítások'!$A$4:$B$10,2,FALSE),""))</f>
        <v/>
      </c>
      <c r="L23" s="10" t="n"/>
    </row>
    <row r="24">
      <c r="A24" s="4" t="n"/>
      <c r="B24" s="4" t="n"/>
      <c r="C24" s="4" t="n"/>
      <c r="D24" s="4" t="n"/>
      <c r="E24" s="5" t="n"/>
      <c r="F24" s="6" t="n"/>
      <c r="G24" s="6" t="n"/>
      <c r="H24" s="7">
        <f>IF(OR(F24="",G24=""),"",G24-F24)</f>
        <v/>
      </c>
      <c r="I24" s="8">
        <f>IF(OR(F24="",G24=""),"",IFERROR(G24/F24,0))</f>
        <v/>
      </c>
      <c r="J24" s="9">
        <f>IF(F24="","",IF(G24="","",IF(G24=0,"Tervezett",IF(G24&lt;=F24,"Rendben","Túllépés"))))</f>
        <v/>
      </c>
      <c r="K24" s="7">
        <f>IF(B24="","",IFERROR(VLOOKUP(B24,'Beállítások'!$A$4:$B$10,2,FALSE),""))</f>
        <v/>
      </c>
      <c r="L24" s="10" t="n"/>
    </row>
    <row r="25">
      <c r="A25" s="4" t="n"/>
      <c r="B25" s="4" t="n"/>
      <c r="C25" s="4" t="n"/>
      <c r="D25" s="4" t="n"/>
      <c r="E25" s="5" t="n"/>
      <c r="F25" s="6" t="n"/>
      <c r="G25" s="6" t="n"/>
      <c r="H25" s="11">
        <f>IF(OR(F25="",G25=""),"",G25-F25)</f>
        <v/>
      </c>
      <c r="I25" s="12">
        <f>IF(OR(F25="",G25=""),"",IFERROR(G25/F25,0))</f>
        <v/>
      </c>
      <c r="J25" s="13">
        <f>IF(F25="","",IF(G25="","",IF(G25=0,"Tervezett",IF(G25&lt;=F25,"Rendben","Túllépés"))))</f>
        <v/>
      </c>
      <c r="K25" s="11">
        <f>IF(B25="","",IFERROR(VLOOKUP(B25,'Beállítások'!$A$4:$B$10,2,FALSE),""))</f>
        <v/>
      </c>
      <c r="L25" s="10" t="n"/>
    </row>
    <row r="26">
      <c r="A26" s="4" t="n"/>
      <c r="B26" s="4" t="n"/>
      <c r="C26" s="4" t="n"/>
      <c r="D26" s="4" t="n"/>
      <c r="E26" s="5" t="n"/>
      <c r="F26" s="6" t="n"/>
      <c r="G26" s="6" t="n"/>
      <c r="H26" s="7">
        <f>IF(OR(F26="",G26=""),"",G26-F26)</f>
        <v/>
      </c>
      <c r="I26" s="8">
        <f>IF(OR(F26="",G26=""),"",IFERROR(G26/F26,0))</f>
        <v/>
      </c>
      <c r="J26" s="9">
        <f>IF(F26="","",IF(G26="","",IF(G26=0,"Tervezett",IF(G26&lt;=F26,"Rendben","Túllépés"))))</f>
        <v/>
      </c>
      <c r="K26" s="7">
        <f>IF(B26="","",IFERROR(VLOOKUP(B26,'Beállítások'!$A$4:$B$10,2,FALSE),""))</f>
        <v/>
      </c>
      <c r="L26" s="10" t="n"/>
    </row>
    <row r="27">
      <c r="A27" s="4" t="n"/>
      <c r="B27" s="4" t="n"/>
      <c r="C27" s="4" t="n"/>
      <c r="D27" s="4" t="n"/>
      <c r="E27" s="5" t="n"/>
      <c r="F27" s="6" t="n"/>
      <c r="G27" s="6" t="n"/>
      <c r="H27" s="11">
        <f>IF(OR(F27="",G27=""),"",G27-F27)</f>
        <v/>
      </c>
      <c r="I27" s="12">
        <f>IF(OR(F27="",G27=""),"",IFERROR(G27/F27,0))</f>
        <v/>
      </c>
      <c r="J27" s="13">
        <f>IF(F27="","",IF(G27="","",IF(G27=0,"Tervezett",IF(G27&lt;=F27,"Rendben","Túllépés"))))</f>
        <v/>
      </c>
      <c r="K27" s="11">
        <f>IF(B27="","",IFERROR(VLOOKUP(B27,'Beállítások'!$A$4:$B$10,2,FALSE),""))</f>
        <v/>
      </c>
      <c r="L27" s="10" t="n"/>
    </row>
    <row r="28">
      <c r="A28" s="4" t="n"/>
      <c r="B28" s="4" t="n"/>
      <c r="C28" s="4" t="n"/>
      <c r="D28" s="4" t="n"/>
      <c r="E28" s="5" t="n"/>
      <c r="F28" s="6" t="n"/>
      <c r="G28" s="6" t="n"/>
      <c r="H28" s="7">
        <f>IF(OR(F28="",G28=""),"",G28-F28)</f>
        <v/>
      </c>
      <c r="I28" s="8">
        <f>IF(OR(F28="",G28=""),"",IFERROR(G28/F28,0))</f>
        <v/>
      </c>
      <c r="J28" s="9">
        <f>IF(F28="","",IF(G28="","",IF(G28=0,"Tervezett",IF(G28&lt;=F28,"Rendben","Túllépés"))))</f>
        <v/>
      </c>
      <c r="K28" s="7">
        <f>IF(B28="","",IFERROR(VLOOKUP(B28,'Beállítások'!$A$4:$B$10,2,FALSE),""))</f>
        <v/>
      </c>
      <c r="L28" s="10" t="n"/>
    </row>
    <row r="29">
      <c r="A29" s="4" t="n"/>
      <c r="B29" s="4" t="n"/>
      <c r="C29" s="4" t="n"/>
      <c r="D29" s="4" t="n"/>
      <c r="E29" s="5" t="n"/>
      <c r="F29" s="6" t="n"/>
      <c r="G29" s="6" t="n"/>
      <c r="H29" s="11">
        <f>IF(OR(F29="",G29=""),"",G29-F29)</f>
        <v/>
      </c>
      <c r="I29" s="12">
        <f>IF(OR(F29="",G29=""),"",IFERROR(G29/F29,0))</f>
        <v/>
      </c>
      <c r="J29" s="13">
        <f>IF(F29="","",IF(G29="","",IF(G29=0,"Tervezett",IF(G29&lt;=F29,"Rendben","Túllépés"))))</f>
        <v/>
      </c>
      <c r="K29" s="11">
        <f>IF(B29="","",IFERROR(VLOOKUP(B29,'Beállítások'!$A$4:$B$10,2,FALSE),""))</f>
        <v/>
      </c>
      <c r="L29" s="10" t="n"/>
    </row>
    <row r="30">
      <c r="A30" s="4" t="n"/>
      <c r="B30" s="4" t="n"/>
      <c r="C30" s="4" t="n"/>
      <c r="D30" s="4" t="n"/>
      <c r="E30" s="5" t="n"/>
      <c r="F30" s="6" t="n"/>
      <c r="G30" s="6" t="n"/>
      <c r="H30" s="7">
        <f>IF(OR(F30="",G30=""),"",G30-F30)</f>
        <v/>
      </c>
      <c r="I30" s="8">
        <f>IF(OR(F30="",G30=""),"",IFERROR(G30/F30,0))</f>
        <v/>
      </c>
      <c r="J30" s="9">
        <f>IF(F30="","",IF(G30="","",IF(G30=0,"Tervezett",IF(G30&lt;=F30,"Rendben","Túllépés"))))</f>
        <v/>
      </c>
      <c r="K30" s="7">
        <f>IF(B30="","",IFERROR(VLOOKUP(B30,'Beállítások'!$A$4:$B$10,2,FALSE),""))</f>
        <v/>
      </c>
      <c r="L30" s="10" t="n"/>
    </row>
    <row r="31">
      <c r="A31" s="4" t="n"/>
      <c r="B31" s="4" t="n"/>
      <c r="C31" s="4" t="n"/>
      <c r="D31" s="4" t="n"/>
      <c r="E31" s="5" t="n"/>
      <c r="F31" s="6" t="n"/>
      <c r="G31" s="6" t="n"/>
      <c r="H31" s="11">
        <f>IF(OR(F31="",G31=""),"",G31-F31)</f>
        <v/>
      </c>
      <c r="I31" s="12">
        <f>IF(OR(F31="",G31=""),"",IFERROR(G31/F31,0))</f>
        <v/>
      </c>
      <c r="J31" s="13">
        <f>IF(F31="","",IF(G31="","",IF(G31=0,"Tervezett",IF(G31&lt;=F31,"Rendben","Túllépés"))))</f>
        <v/>
      </c>
      <c r="K31" s="11">
        <f>IF(B31="","",IFERROR(VLOOKUP(B31,'Beállítások'!$A$4:$B$10,2,FALSE),""))</f>
        <v/>
      </c>
      <c r="L31" s="10" t="n"/>
    </row>
    <row r="32">
      <c r="A32" s="4" t="n"/>
      <c r="B32" s="4" t="n"/>
      <c r="C32" s="4" t="n"/>
      <c r="D32" s="4" t="n"/>
      <c r="E32" s="5" t="n"/>
      <c r="F32" s="6" t="n"/>
      <c r="G32" s="6" t="n"/>
      <c r="H32" s="7">
        <f>IF(OR(F32="",G32=""),"",G32-F32)</f>
        <v/>
      </c>
      <c r="I32" s="8">
        <f>IF(OR(F32="",G32=""),"",IFERROR(G32/F32,0))</f>
        <v/>
      </c>
      <c r="J32" s="9">
        <f>IF(F32="","",IF(G32="","",IF(G32=0,"Tervezett",IF(G32&lt;=F32,"Rendben","Túllépés"))))</f>
        <v/>
      </c>
      <c r="K32" s="7">
        <f>IF(B32="","",IFERROR(VLOOKUP(B32,'Beállítások'!$A$4:$B$10,2,FALSE),""))</f>
        <v/>
      </c>
      <c r="L32" s="10" t="n"/>
    </row>
    <row r="33">
      <c r="A33" s="4" t="n"/>
      <c r="B33" s="4" t="n"/>
      <c r="C33" s="4" t="n"/>
      <c r="D33" s="4" t="n"/>
      <c r="E33" s="5" t="n"/>
      <c r="F33" s="6" t="n"/>
      <c r="G33" s="6" t="n"/>
      <c r="H33" s="11">
        <f>IF(OR(F33="",G33=""),"",G33-F33)</f>
        <v/>
      </c>
      <c r="I33" s="12">
        <f>IF(OR(F33="",G33=""),"",IFERROR(G33/F33,0))</f>
        <v/>
      </c>
      <c r="J33" s="13">
        <f>IF(F33="","",IF(G33="","",IF(G33=0,"Tervezett",IF(G33&lt;=F33,"Rendben","Túllépés"))))</f>
        <v/>
      </c>
      <c r="K33" s="11">
        <f>IF(B33="","",IFERROR(VLOOKUP(B33,'Beállítások'!$A$4:$B$10,2,FALSE),""))</f>
        <v/>
      </c>
      <c r="L33" s="10" t="n"/>
    </row>
    <row r="34">
      <c r="A34" s="4" t="n"/>
      <c r="B34" s="4" t="n"/>
      <c r="C34" s="4" t="n"/>
      <c r="D34" s="4" t="n"/>
      <c r="E34" s="5" t="n"/>
      <c r="F34" s="6" t="n"/>
      <c r="G34" s="6" t="n"/>
      <c r="H34" s="7">
        <f>IF(OR(F34="",G34=""),"",G34-F34)</f>
        <v/>
      </c>
      <c r="I34" s="8">
        <f>IF(OR(F34="",G34=""),"",IFERROR(G34/F34,0))</f>
        <v/>
      </c>
      <c r="J34" s="9">
        <f>IF(F34="","",IF(G34="","",IF(G34=0,"Tervezett",IF(G34&lt;=F34,"Rendben","Túllépés"))))</f>
        <v/>
      </c>
      <c r="K34" s="7">
        <f>IF(B34="","",IFERROR(VLOOKUP(B34,'Beállítások'!$A$4:$B$10,2,FALSE),""))</f>
        <v/>
      </c>
      <c r="L34" s="10" t="n"/>
    </row>
    <row r="35">
      <c r="A35" s="4" t="n"/>
      <c r="B35" s="4" t="n"/>
      <c r="C35" s="4" t="n"/>
      <c r="D35" s="4" t="n"/>
      <c r="E35" s="5" t="n"/>
      <c r="F35" s="6" t="n"/>
      <c r="G35" s="6" t="n"/>
      <c r="H35" s="11">
        <f>IF(OR(F35="",G35=""),"",G35-F35)</f>
        <v/>
      </c>
      <c r="I35" s="12">
        <f>IF(OR(F35="",G35=""),"",IFERROR(G35/F35,0))</f>
        <v/>
      </c>
      <c r="J35" s="13">
        <f>IF(F35="","",IF(G35="","",IF(G35=0,"Tervezett",IF(G35&lt;=F35,"Rendben","Túllépés"))))</f>
        <v/>
      </c>
      <c r="K35" s="11">
        <f>IF(B35="","",IFERROR(VLOOKUP(B35,'Beállítások'!$A$4:$B$10,2,FALSE),""))</f>
        <v/>
      </c>
      <c r="L35" s="10" t="n"/>
    </row>
    <row r="36">
      <c r="A36" s="4" t="n"/>
      <c r="B36" s="4" t="n"/>
      <c r="C36" s="4" t="n"/>
      <c r="D36" s="4" t="n"/>
      <c r="E36" s="5" t="n"/>
      <c r="F36" s="6" t="n"/>
      <c r="G36" s="6" t="n"/>
      <c r="H36" s="7">
        <f>IF(OR(F36="",G36=""),"",G36-F36)</f>
        <v/>
      </c>
      <c r="I36" s="8">
        <f>IF(OR(F36="",G36=""),"",IFERROR(G36/F36,0))</f>
        <v/>
      </c>
      <c r="J36" s="9">
        <f>IF(F36="","",IF(G36="","",IF(G36=0,"Tervezett",IF(G36&lt;=F36,"Rendben","Túllépés"))))</f>
        <v/>
      </c>
      <c r="K36" s="7">
        <f>IF(B36="","",IFERROR(VLOOKUP(B36,'Beállítások'!$A$4:$B$10,2,FALSE),""))</f>
        <v/>
      </c>
      <c r="L36" s="10" t="n"/>
    </row>
    <row r="37">
      <c r="A37" s="4" t="n"/>
      <c r="B37" s="4" t="n"/>
      <c r="C37" s="4" t="n"/>
      <c r="D37" s="4" t="n"/>
      <c r="E37" s="5" t="n"/>
      <c r="F37" s="6" t="n"/>
      <c r="G37" s="6" t="n"/>
      <c r="H37" s="11">
        <f>IF(OR(F37="",G37=""),"",G37-F37)</f>
        <v/>
      </c>
      <c r="I37" s="12">
        <f>IF(OR(F37="",G37=""),"",IFERROR(G37/F37,0))</f>
        <v/>
      </c>
      <c r="J37" s="13">
        <f>IF(F37="","",IF(G37="","",IF(G37=0,"Tervezett",IF(G37&lt;=F37,"Rendben","Túllépés"))))</f>
        <v/>
      </c>
      <c r="K37" s="11">
        <f>IF(B37="","",IFERROR(VLOOKUP(B37,'Beállítások'!$A$4:$B$10,2,FALSE),""))</f>
        <v/>
      </c>
      <c r="L37" s="10" t="n"/>
    </row>
    <row r="38">
      <c r="A38" s="4" t="n"/>
      <c r="B38" s="4" t="n"/>
      <c r="C38" s="4" t="n"/>
      <c r="D38" s="4" t="n"/>
      <c r="E38" s="5" t="n"/>
      <c r="F38" s="6" t="n"/>
      <c r="G38" s="6" t="n"/>
      <c r="H38" s="7">
        <f>IF(OR(F38="",G38=""),"",G38-F38)</f>
        <v/>
      </c>
      <c r="I38" s="8">
        <f>IF(OR(F38="",G38=""),"",IFERROR(G38/F38,0))</f>
        <v/>
      </c>
      <c r="J38" s="9">
        <f>IF(F38="","",IF(G38="","",IF(G38=0,"Tervezett",IF(G38&lt;=F38,"Rendben","Túllépés"))))</f>
        <v/>
      </c>
      <c r="K38" s="7">
        <f>IF(B38="","",IFERROR(VLOOKUP(B38,'Beállítások'!$A$4:$B$10,2,FALSE),""))</f>
        <v/>
      </c>
      <c r="L38" s="10" t="n"/>
    </row>
    <row r="39">
      <c r="A39" s="4" t="n"/>
      <c r="B39" s="4" t="n"/>
      <c r="C39" s="4" t="n"/>
      <c r="D39" s="4" t="n"/>
      <c r="E39" s="5" t="n"/>
      <c r="F39" s="6" t="n"/>
      <c r="G39" s="6" t="n"/>
      <c r="H39" s="11">
        <f>IF(OR(F39="",G39=""),"",G39-F39)</f>
        <v/>
      </c>
      <c r="I39" s="12">
        <f>IF(OR(F39="",G39=""),"",IFERROR(G39/F39,0))</f>
        <v/>
      </c>
      <c r="J39" s="13">
        <f>IF(F39="","",IF(G39="","",IF(G39=0,"Tervezett",IF(G39&lt;=F39,"Rendben","Túllépés"))))</f>
        <v/>
      </c>
      <c r="K39" s="11">
        <f>IF(B39="","",IFERROR(VLOOKUP(B39,'Beállítások'!$A$4:$B$10,2,FALSE),""))</f>
        <v/>
      </c>
      <c r="L39" s="10" t="n"/>
    </row>
    <row r="40">
      <c r="A40" s="4" t="n"/>
      <c r="B40" s="4" t="n"/>
      <c r="C40" s="4" t="n"/>
      <c r="D40" s="4" t="n"/>
      <c r="E40" s="5" t="n"/>
      <c r="F40" s="6" t="n"/>
      <c r="G40" s="6" t="n"/>
      <c r="H40" s="7">
        <f>IF(OR(F40="",G40=""),"",G40-F40)</f>
        <v/>
      </c>
      <c r="I40" s="8">
        <f>IF(OR(F40="",G40=""),"",IFERROR(G40/F40,0))</f>
        <v/>
      </c>
      <c r="J40" s="9">
        <f>IF(F40="","",IF(G40="","",IF(G40=0,"Tervezett",IF(G40&lt;=F40,"Rendben","Túllépés"))))</f>
        <v/>
      </c>
      <c r="K40" s="7">
        <f>IF(B40="","",IFERROR(VLOOKUP(B40,'Beállítások'!$A$4:$B$10,2,FALSE),""))</f>
        <v/>
      </c>
      <c r="L40" s="10" t="n"/>
    </row>
    <row r="41">
      <c r="A41" s="4" t="n"/>
      <c r="B41" s="4" t="n"/>
      <c r="C41" s="4" t="n"/>
      <c r="D41" s="4" t="n"/>
      <c r="E41" s="5" t="n"/>
      <c r="F41" s="6" t="n"/>
      <c r="G41" s="6" t="n"/>
      <c r="H41" s="11">
        <f>IF(OR(F41="",G41=""),"",G41-F41)</f>
        <v/>
      </c>
      <c r="I41" s="12">
        <f>IF(OR(F41="",G41=""),"",IFERROR(G41/F41,0))</f>
        <v/>
      </c>
      <c r="J41" s="13">
        <f>IF(F41="","",IF(G41="","",IF(G41=0,"Tervezett",IF(G41&lt;=F41,"Rendben","Túllépés"))))</f>
        <v/>
      </c>
      <c r="K41" s="11">
        <f>IF(B41="","",IFERROR(VLOOKUP(B41,'Beállítások'!$A$4:$B$10,2,FALSE),""))</f>
        <v/>
      </c>
      <c r="L41" s="10" t="n"/>
    </row>
    <row r="42">
      <c r="A42" s="4" t="n"/>
      <c r="B42" s="4" t="n"/>
      <c r="C42" s="4" t="n"/>
      <c r="D42" s="4" t="n"/>
      <c r="E42" s="5" t="n"/>
      <c r="F42" s="6" t="n"/>
      <c r="G42" s="6" t="n"/>
      <c r="H42" s="7">
        <f>IF(OR(F42="",G42=""),"",G42-F42)</f>
        <v/>
      </c>
      <c r="I42" s="8">
        <f>IF(OR(F42="",G42=""),"",IFERROR(G42/F42,0))</f>
        <v/>
      </c>
      <c r="J42" s="9">
        <f>IF(F42="","",IF(G42="","",IF(G42=0,"Tervezett",IF(G42&lt;=F42,"Rendben","Túllépés"))))</f>
        <v/>
      </c>
      <c r="K42" s="7">
        <f>IF(B42="","",IFERROR(VLOOKUP(B42,'Beállítások'!$A$4:$B$10,2,FALSE),""))</f>
        <v/>
      </c>
      <c r="L42" s="10" t="n"/>
    </row>
    <row r="43">
      <c r="A43" s="4" t="n"/>
      <c r="B43" s="4" t="n"/>
      <c r="C43" s="4" t="n"/>
      <c r="D43" s="4" t="n"/>
      <c r="E43" s="5" t="n"/>
      <c r="F43" s="6" t="n"/>
      <c r="G43" s="6" t="n"/>
      <c r="H43" s="11">
        <f>IF(OR(F43="",G43=""),"",G43-F43)</f>
        <v/>
      </c>
      <c r="I43" s="12">
        <f>IF(OR(F43="",G43=""),"",IFERROR(G43/F43,0))</f>
        <v/>
      </c>
      <c r="J43" s="13">
        <f>IF(F43="","",IF(G43="","",IF(G43=0,"Tervezett",IF(G43&lt;=F43,"Rendben","Túllépés"))))</f>
        <v/>
      </c>
      <c r="K43" s="11">
        <f>IF(B43="","",IFERROR(VLOOKUP(B43,'Beállítások'!$A$4:$B$10,2,FALSE),""))</f>
        <v/>
      </c>
      <c r="L43" s="10" t="n"/>
    </row>
    <row r="44">
      <c r="A44" s="4" t="n"/>
      <c r="B44" s="4" t="n"/>
      <c r="C44" s="4" t="n"/>
      <c r="D44" s="4" t="n"/>
      <c r="E44" s="5" t="n"/>
      <c r="F44" s="6" t="n"/>
      <c r="G44" s="6" t="n"/>
      <c r="H44" s="7">
        <f>IF(OR(F44="",G44=""),"",G44-F44)</f>
        <v/>
      </c>
      <c r="I44" s="8">
        <f>IF(OR(F44="",G44=""),"",IFERROR(G44/F44,0))</f>
        <v/>
      </c>
      <c r="J44" s="9">
        <f>IF(F44="","",IF(G44="","",IF(G44=0,"Tervezett",IF(G44&lt;=F44,"Rendben","Túllépés"))))</f>
        <v/>
      </c>
      <c r="K44" s="7">
        <f>IF(B44="","",IFERROR(VLOOKUP(B44,'Beállítások'!$A$4:$B$10,2,FALSE),""))</f>
        <v/>
      </c>
      <c r="L44" s="10" t="n"/>
    </row>
    <row r="45">
      <c r="A45" s="4" t="n"/>
      <c r="B45" s="4" t="n"/>
      <c r="C45" s="4" t="n"/>
      <c r="D45" s="4" t="n"/>
      <c r="E45" s="5" t="n"/>
      <c r="F45" s="6" t="n"/>
      <c r="G45" s="6" t="n"/>
      <c r="H45" s="11">
        <f>IF(OR(F45="",G45=""),"",G45-F45)</f>
        <v/>
      </c>
      <c r="I45" s="12">
        <f>IF(OR(F45="",G45=""),"",IFERROR(G45/F45,0))</f>
        <v/>
      </c>
      <c r="J45" s="13">
        <f>IF(F45="","",IF(G45="","",IF(G45=0,"Tervezett",IF(G45&lt;=F45,"Rendben","Túllépés"))))</f>
        <v/>
      </c>
      <c r="K45" s="11">
        <f>IF(B45="","",IFERROR(VLOOKUP(B45,'Beállítások'!$A$4:$B$10,2,FALSE),""))</f>
        <v/>
      </c>
      <c r="L45" s="10" t="n"/>
    </row>
    <row r="46">
      <c r="A46" s="4" t="n"/>
      <c r="B46" s="4" t="n"/>
      <c r="C46" s="4" t="n"/>
      <c r="D46" s="4" t="n"/>
      <c r="E46" s="5" t="n"/>
      <c r="F46" s="6" t="n"/>
      <c r="G46" s="6" t="n"/>
      <c r="H46" s="7">
        <f>IF(OR(F46="",G46=""),"",G46-F46)</f>
        <v/>
      </c>
      <c r="I46" s="8">
        <f>IF(OR(F46="",G46=""),"",IFERROR(G46/F46,0))</f>
        <v/>
      </c>
      <c r="J46" s="9">
        <f>IF(F46="","",IF(G46="","",IF(G46=0,"Tervezett",IF(G46&lt;=F46,"Rendben","Túllépés"))))</f>
        <v/>
      </c>
      <c r="K46" s="7">
        <f>IF(B46="","",IFERROR(VLOOKUP(B46,'Beállítások'!$A$4:$B$10,2,FALSE),""))</f>
        <v/>
      </c>
      <c r="L46" s="10" t="n"/>
    </row>
    <row r="47">
      <c r="A47" s="4" t="n"/>
      <c r="B47" s="4" t="n"/>
      <c r="C47" s="4" t="n"/>
      <c r="D47" s="4" t="n"/>
      <c r="E47" s="5" t="n"/>
      <c r="F47" s="6" t="n"/>
      <c r="G47" s="6" t="n"/>
      <c r="H47" s="11">
        <f>IF(OR(F47="",G47=""),"",G47-F47)</f>
        <v/>
      </c>
      <c r="I47" s="12">
        <f>IF(OR(F47="",G47=""),"",IFERROR(G47/F47,0))</f>
        <v/>
      </c>
      <c r="J47" s="13">
        <f>IF(F47="","",IF(G47="","",IF(G47=0,"Tervezett",IF(G47&lt;=F47,"Rendben","Túllépés"))))</f>
        <v/>
      </c>
      <c r="K47" s="11">
        <f>IF(B47="","",IFERROR(VLOOKUP(B47,'Beállítások'!$A$4:$B$10,2,FALSE),""))</f>
        <v/>
      </c>
      <c r="L47" s="10" t="n"/>
    </row>
    <row r="48">
      <c r="A48" s="4" t="n"/>
      <c r="B48" s="4" t="n"/>
      <c r="C48" s="4" t="n"/>
      <c r="D48" s="4" t="n"/>
      <c r="E48" s="5" t="n"/>
      <c r="F48" s="6" t="n"/>
      <c r="G48" s="6" t="n"/>
      <c r="H48" s="7">
        <f>IF(OR(F48="",G48=""),"",G48-F48)</f>
        <v/>
      </c>
      <c r="I48" s="8">
        <f>IF(OR(F48="",G48=""),"",IFERROR(G48/F48,0))</f>
        <v/>
      </c>
      <c r="J48" s="9">
        <f>IF(F48="","",IF(G48="","",IF(G48=0,"Tervezett",IF(G48&lt;=F48,"Rendben","Túllépés"))))</f>
        <v/>
      </c>
      <c r="K48" s="7">
        <f>IF(B48="","",IFERROR(VLOOKUP(B48,'Beállítások'!$A$4:$B$10,2,FALSE),""))</f>
        <v/>
      </c>
      <c r="L48" s="10" t="n"/>
    </row>
    <row r="49">
      <c r="A49" s="4" t="n"/>
      <c r="B49" s="4" t="n"/>
      <c r="C49" s="4" t="n"/>
      <c r="D49" s="4" t="n"/>
      <c r="E49" s="5" t="n"/>
      <c r="F49" s="6" t="n"/>
      <c r="G49" s="6" t="n"/>
      <c r="H49" s="11">
        <f>IF(OR(F49="",G49=""),"",G49-F49)</f>
        <v/>
      </c>
      <c r="I49" s="12">
        <f>IF(OR(F49="",G49=""),"",IFERROR(G49/F49,0))</f>
        <v/>
      </c>
      <c r="J49" s="13">
        <f>IF(F49="","",IF(G49="","",IF(G49=0,"Tervezett",IF(G49&lt;=F49,"Rendben","Túllépés"))))</f>
        <v/>
      </c>
      <c r="K49" s="11">
        <f>IF(B49="","",IFERROR(VLOOKUP(B49,'Beállítások'!$A$4:$B$10,2,FALSE),""))</f>
        <v/>
      </c>
      <c r="L49" s="10" t="n"/>
    </row>
    <row r="50">
      <c r="A50" s="4" t="n"/>
      <c r="B50" s="4" t="n"/>
      <c r="C50" s="4" t="n"/>
      <c r="D50" s="4" t="n"/>
      <c r="E50" s="5" t="n"/>
      <c r="F50" s="6" t="n"/>
      <c r="G50" s="6" t="n"/>
      <c r="H50" s="7">
        <f>IF(OR(F50="",G50=""),"",G50-F50)</f>
        <v/>
      </c>
      <c r="I50" s="8">
        <f>IF(OR(F50="",G50=""),"",IFERROR(G50/F50,0))</f>
        <v/>
      </c>
      <c r="J50" s="9">
        <f>IF(F50="","",IF(G50="","",IF(G50=0,"Tervezett",IF(G50&lt;=F50,"Rendben","Túllépés"))))</f>
        <v/>
      </c>
      <c r="K50" s="7">
        <f>IF(B50="","",IFERROR(VLOOKUP(B50,'Beállítások'!$A$4:$B$10,2,FALSE),""))</f>
        <v/>
      </c>
      <c r="L50" s="10" t="n"/>
    </row>
    <row r="51">
      <c r="A51" s="4" t="n"/>
      <c r="B51" s="4" t="n"/>
      <c r="C51" s="4" t="n"/>
      <c r="D51" s="4" t="n"/>
      <c r="E51" s="5" t="n"/>
      <c r="F51" s="6" t="n"/>
      <c r="G51" s="6" t="n"/>
      <c r="H51" s="11">
        <f>IF(OR(F51="",G51=""),"",G51-F51)</f>
        <v/>
      </c>
      <c r="I51" s="12">
        <f>IF(OR(F51="",G51=""),"",IFERROR(G51/F51,0))</f>
        <v/>
      </c>
      <c r="J51" s="13">
        <f>IF(F51="","",IF(G51="","",IF(G51=0,"Tervezett",IF(G51&lt;=F51,"Rendben","Túllépés"))))</f>
        <v/>
      </c>
      <c r="K51" s="11">
        <f>IF(B51="","",IFERROR(VLOOKUP(B51,'Beállítások'!$A$4:$B$10,2,FALSE),""))</f>
        <v/>
      </c>
      <c r="L51" s="10" t="n"/>
    </row>
    <row r="52">
      <c r="A52" s="4" t="n"/>
      <c r="B52" s="4" t="n"/>
      <c r="C52" s="4" t="n"/>
      <c r="D52" s="4" t="n"/>
      <c r="E52" s="5" t="n"/>
      <c r="F52" s="6" t="n"/>
      <c r="G52" s="6" t="n"/>
      <c r="H52" s="7">
        <f>IF(OR(F52="",G52=""),"",G52-F52)</f>
        <v/>
      </c>
      <c r="I52" s="8">
        <f>IF(OR(F52="",G52=""),"",IFERROR(G52/F52,0))</f>
        <v/>
      </c>
      <c r="J52" s="9">
        <f>IF(F52="","",IF(G52="","",IF(G52=0,"Tervezett",IF(G52&lt;=F52,"Rendben","Túllépés"))))</f>
        <v/>
      </c>
      <c r="K52" s="7">
        <f>IF(B52="","",IFERROR(VLOOKUP(B52,'Beállítások'!$A$4:$B$10,2,FALSE),""))</f>
        <v/>
      </c>
      <c r="L52" s="10" t="n"/>
    </row>
    <row r="53">
      <c r="A53" s="4" t="n"/>
      <c r="B53" s="4" t="n"/>
      <c r="C53" s="4" t="n"/>
      <c r="D53" s="4" t="n"/>
      <c r="E53" s="5" t="n"/>
      <c r="F53" s="6" t="n"/>
      <c r="G53" s="6" t="n"/>
      <c r="H53" s="11">
        <f>IF(OR(F53="",G53=""),"",G53-F53)</f>
        <v/>
      </c>
      <c r="I53" s="12">
        <f>IF(OR(F53="",G53=""),"",IFERROR(G53/F53,0))</f>
        <v/>
      </c>
      <c r="J53" s="13">
        <f>IF(F53="","",IF(G53="","",IF(G53=0,"Tervezett",IF(G53&lt;=F53,"Rendben","Túllépés"))))</f>
        <v/>
      </c>
      <c r="K53" s="11">
        <f>IF(B53="","",IFERROR(VLOOKUP(B53,'Beállítások'!$A$4:$B$10,2,FALSE),""))</f>
        <v/>
      </c>
      <c r="L53" s="10" t="n"/>
    </row>
    <row r="54">
      <c r="A54" s="4" t="n"/>
      <c r="B54" s="4" t="n"/>
      <c r="C54" s="4" t="n"/>
      <c r="D54" s="4" t="n"/>
      <c r="E54" s="5" t="n"/>
      <c r="F54" s="6" t="n"/>
      <c r="G54" s="6" t="n"/>
      <c r="H54" s="7">
        <f>IF(OR(F54="",G54=""),"",G54-F54)</f>
        <v/>
      </c>
      <c r="I54" s="8">
        <f>IF(OR(F54="",G54=""),"",IFERROR(G54/F54,0))</f>
        <v/>
      </c>
      <c r="J54" s="9">
        <f>IF(F54="","",IF(G54="","",IF(G54=0,"Tervezett",IF(G54&lt;=F54,"Rendben","Túllépés"))))</f>
        <v/>
      </c>
      <c r="K54" s="7">
        <f>IF(B54="","",IFERROR(VLOOKUP(B54,'Beállítások'!$A$4:$B$10,2,FALSE),""))</f>
        <v/>
      </c>
      <c r="L54" s="10" t="n"/>
    </row>
    <row r="55">
      <c r="A55" s="4" t="n"/>
      <c r="B55" s="4" t="n"/>
      <c r="C55" s="4" t="n"/>
      <c r="D55" s="4" t="n"/>
      <c r="E55" s="5" t="n"/>
      <c r="F55" s="6" t="n"/>
      <c r="G55" s="6" t="n"/>
      <c r="H55" s="11">
        <f>IF(OR(F55="",G55=""),"",G55-F55)</f>
        <v/>
      </c>
      <c r="I55" s="12">
        <f>IF(OR(F55="",G55=""),"",IFERROR(G55/F55,0))</f>
        <v/>
      </c>
      <c r="J55" s="13">
        <f>IF(F55="","",IF(G55="","",IF(G55=0,"Tervezett",IF(G55&lt;=F55,"Rendben","Túllépés"))))</f>
        <v/>
      </c>
      <c r="K55" s="11">
        <f>IF(B55="","",IFERROR(VLOOKUP(B55,'Beállítások'!$A$4:$B$10,2,FALSE),""))</f>
        <v/>
      </c>
      <c r="L55" s="10" t="n"/>
    </row>
    <row r="56">
      <c r="A56" s="4" t="n"/>
      <c r="B56" s="4" t="n"/>
      <c r="C56" s="4" t="n"/>
      <c r="D56" s="4" t="n"/>
      <c r="E56" s="5" t="n"/>
      <c r="F56" s="6" t="n"/>
      <c r="G56" s="6" t="n"/>
      <c r="H56" s="7">
        <f>IF(OR(F56="",G56=""),"",G56-F56)</f>
        <v/>
      </c>
      <c r="I56" s="8">
        <f>IF(OR(F56="",G56=""),"",IFERROR(G56/F56,0))</f>
        <v/>
      </c>
      <c r="J56" s="9">
        <f>IF(F56="","",IF(G56="","",IF(G56=0,"Tervezett",IF(G56&lt;=F56,"Rendben","Túllépés"))))</f>
        <v/>
      </c>
      <c r="K56" s="7">
        <f>IF(B56="","",IFERROR(VLOOKUP(B56,'Beállítások'!$A$4:$B$10,2,FALSE),""))</f>
        <v/>
      </c>
      <c r="L56" s="10" t="n"/>
    </row>
    <row r="57">
      <c r="A57" s="4" t="n"/>
      <c r="B57" s="4" t="n"/>
      <c r="C57" s="4" t="n"/>
      <c r="D57" s="4" t="n"/>
      <c r="E57" s="5" t="n"/>
      <c r="F57" s="6" t="n"/>
      <c r="G57" s="6" t="n"/>
      <c r="H57" s="11">
        <f>IF(OR(F57="",G57=""),"",G57-F57)</f>
        <v/>
      </c>
      <c r="I57" s="12">
        <f>IF(OR(F57="",G57=""),"",IFERROR(G57/F57,0))</f>
        <v/>
      </c>
      <c r="J57" s="13">
        <f>IF(F57="","",IF(G57="","",IF(G57=0,"Tervezett",IF(G57&lt;=F57,"Rendben","Túllépés"))))</f>
        <v/>
      </c>
      <c r="K57" s="11">
        <f>IF(B57="","",IFERROR(VLOOKUP(B57,'Beállítások'!$A$4:$B$10,2,FALSE),""))</f>
        <v/>
      </c>
      <c r="L57" s="10" t="n"/>
    </row>
    <row r="58">
      <c r="A58" s="4" t="n"/>
      <c r="B58" s="4" t="n"/>
      <c r="C58" s="4" t="n"/>
      <c r="D58" s="4" t="n"/>
      <c r="E58" s="5" t="n"/>
      <c r="F58" s="6" t="n"/>
      <c r="G58" s="6" t="n"/>
      <c r="H58" s="7">
        <f>IF(OR(F58="",G58=""),"",G58-F58)</f>
        <v/>
      </c>
      <c r="I58" s="8">
        <f>IF(OR(F58="",G58=""),"",IFERROR(G58/F58,0))</f>
        <v/>
      </c>
      <c r="J58" s="9">
        <f>IF(F58="","",IF(G58="","",IF(G58=0,"Tervezett",IF(G58&lt;=F58,"Rendben","Túllépés"))))</f>
        <v/>
      </c>
      <c r="K58" s="7">
        <f>IF(B58="","",IFERROR(VLOOKUP(B58,'Beállítások'!$A$4:$B$10,2,FALSE),""))</f>
        <v/>
      </c>
      <c r="L58" s="10" t="n"/>
    </row>
    <row r="59">
      <c r="A59" s="4" t="n"/>
      <c r="B59" s="4" t="n"/>
      <c r="C59" s="4" t="n"/>
      <c r="D59" s="4" t="n"/>
      <c r="E59" s="5" t="n"/>
      <c r="F59" s="6" t="n"/>
      <c r="G59" s="6" t="n"/>
      <c r="H59" s="11">
        <f>IF(OR(F59="",G59=""),"",G59-F59)</f>
        <v/>
      </c>
      <c r="I59" s="12">
        <f>IF(OR(F59="",G59=""),"",IFERROR(G59/F59,0))</f>
        <v/>
      </c>
      <c r="J59" s="13">
        <f>IF(F59="","",IF(G59="","",IF(G59=0,"Tervezett",IF(G59&lt;=F59,"Rendben","Túllépés"))))</f>
        <v/>
      </c>
      <c r="K59" s="11">
        <f>IF(B59="","",IFERROR(VLOOKUP(B59,'Beállítások'!$A$4:$B$10,2,FALSE),""))</f>
        <v/>
      </c>
      <c r="L59" s="10" t="n"/>
    </row>
    <row r="60">
      <c r="A60" s="4" t="n"/>
      <c r="B60" s="4" t="n"/>
      <c r="C60" s="4" t="n"/>
      <c r="D60" s="4" t="n"/>
      <c r="E60" s="5" t="n"/>
      <c r="F60" s="6" t="n"/>
      <c r="G60" s="6" t="n"/>
      <c r="H60" s="7">
        <f>IF(OR(F60="",G60=""),"",G60-F60)</f>
        <v/>
      </c>
      <c r="I60" s="8">
        <f>IF(OR(F60="",G60=""),"",IFERROR(G60/F60,0))</f>
        <v/>
      </c>
      <c r="J60" s="9">
        <f>IF(F60="","",IF(G60="","",IF(G60=0,"Tervezett",IF(G60&lt;=F60,"Rendben","Túllépés"))))</f>
        <v/>
      </c>
      <c r="K60" s="7">
        <f>IF(B60="","",IFERROR(VLOOKUP(B60,'Beállítások'!$A$4:$B$10,2,FALSE),""))</f>
        <v/>
      </c>
      <c r="L60" s="10" t="n"/>
    </row>
    <row r="61">
      <c r="A61" s="4" t="n"/>
      <c r="B61" s="4" t="n"/>
      <c r="C61" s="4" t="n"/>
      <c r="D61" s="4" t="n"/>
      <c r="E61" s="5" t="n"/>
      <c r="F61" s="6" t="n"/>
      <c r="G61" s="6" t="n"/>
      <c r="H61" s="11">
        <f>IF(OR(F61="",G61=""),"",G61-F61)</f>
        <v/>
      </c>
      <c r="I61" s="12">
        <f>IF(OR(F61="",G61=""),"",IFERROR(G61/F61,0))</f>
        <v/>
      </c>
      <c r="J61" s="13">
        <f>IF(F61="","",IF(G61="","",IF(G61=0,"Tervezett",IF(G61&lt;=F61,"Rendben","Túllépés"))))</f>
        <v/>
      </c>
      <c r="K61" s="11">
        <f>IF(B61="","",IFERROR(VLOOKUP(B61,'Beállítások'!$A$4:$B$10,2,FALSE),""))</f>
        <v/>
      </c>
      <c r="L61" s="10" t="n"/>
    </row>
    <row r="62">
      <c r="A62" s="4" t="n"/>
      <c r="B62" s="4" t="n"/>
      <c r="C62" s="4" t="n"/>
      <c r="D62" s="4" t="n"/>
      <c r="E62" s="5" t="n"/>
      <c r="F62" s="6" t="n"/>
      <c r="G62" s="6" t="n"/>
      <c r="H62" s="7">
        <f>IF(OR(F62="",G62=""),"",G62-F62)</f>
        <v/>
      </c>
      <c r="I62" s="8">
        <f>IF(OR(F62="",G62=""),"",IFERROR(G62/F62,0))</f>
        <v/>
      </c>
      <c r="J62" s="9">
        <f>IF(F62="","",IF(G62="","",IF(G62=0,"Tervezett",IF(G62&lt;=F62,"Rendben","Túllépés"))))</f>
        <v/>
      </c>
      <c r="K62" s="7">
        <f>IF(B62="","",IFERROR(VLOOKUP(B62,'Beállítások'!$A$4:$B$10,2,FALSE),""))</f>
        <v/>
      </c>
      <c r="L62" s="10" t="n"/>
    </row>
    <row r="63">
      <c r="A63" s="4" t="n"/>
      <c r="B63" s="4" t="n"/>
      <c r="C63" s="4" t="n"/>
      <c r="D63" s="4" t="n"/>
      <c r="E63" s="5" t="n"/>
      <c r="F63" s="6" t="n"/>
      <c r="G63" s="6" t="n"/>
      <c r="H63" s="11">
        <f>IF(OR(F63="",G63=""),"",G63-F63)</f>
        <v/>
      </c>
      <c r="I63" s="12">
        <f>IF(OR(F63="",G63=""),"",IFERROR(G63/F63,0))</f>
        <v/>
      </c>
      <c r="J63" s="13">
        <f>IF(F63="","",IF(G63="","",IF(G63=0,"Tervezett",IF(G63&lt;=F63,"Rendben","Túllépés"))))</f>
        <v/>
      </c>
      <c r="K63" s="11">
        <f>IF(B63="","",IFERROR(VLOOKUP(B63,'Beállítások'!$A$4:$B$10,2,FALSE),""))</f>
        <v/>
      </c>
      <c r="L63" s="10" t="n"/>
    </row>
    <row r="64">
      <c r="A64" s="4" t="n"/>
      <c r="B64" s="4" t="n"/>
      <c r="C64" s="4" t="n"/>
      <c r="D64" s="4" t="n"/>
      <c r="E64" s="5" t="n"/>
      <c r="F64" s="6" t="n"/>
      <c r="G64" s="6" t="n"/>
      <c r="H64" s="7">
        <f>IF(OR(F64="",G64=""),"",G64-F64)</f>
        <v/>
      </c>
      <c r="I64" s="8">
        <f>IF(OR(F64="",G64=""),"",IFERROR(G64/F64,0))</f>
        <v/>
      </c>
      <c r="J64" s="9">
        <f>IF(F64="","",IF(G64="","",IF(G64=0,"Tervezett",IF(G64&lt;=F64,"Rendben","Túllépés"))))</f>
        <v/>
      </c>
      <c r="K64" s="7">
        <f>IF(B64="","",IFERROR(VLOOKUP(B64,'Beállítások'!$A$4:$B$10,2,FALSE),""))</f>
        <v/>
      </c>
      <c r="L64" s="10" t="n"/>
    </row>
    <row r="65">
      <c r="A65" s="4" t="n"/>
      <c r="B65" s="4" t="n"/>
      <c r="C65" s="4" t="n"/>
      <c r="D65" s="4" t="n"/>
      <c r="E65" s="5" t="n"/>
      <c r="F65" s="6" t="n"/>
      <c r="G65" s="6" t="n"/>
      <c r="H65" s="11">
        <f>IF(OR(F65="",G65=""),"",G65-F65)</f>
        <v/>
      </c>
      <c r="I65" s="12">
        <f>IF(OR(F65="",G65=""),"",IFERROR(G65/F65,0))</f>
        <v/>
      </c>
      <c r="J65" s="13">
        <f>IF(F65="","",IF(G65="","",IF(G65=0,"Tervezett",IF(G65&lt;=F65,"Rendben","Túllépés"))))</f>
        <v/>
      </c>
      <c r="K65" s="11">
        <f>IF(B65="","",IFERROR(VLOOKUP(B65,'Beállítások'!$A$4:$B$10,2,FALSE),""))</f>
        <v/>
      </c>
      <c r="L65" s="10" t="n"/>
    </row>
    <row r="66">
      <c r="A66" s="4" t="n"/>
      <c r="B66" s="4" t="n"/>
      <c r="C66" s="4" t="n"/>
      <c r="D66" s="4" t="n"/>
      <c r="E66" s="5" t="n"/>
      <c r="F66" s="6" t="n"/>
      <c r="G66" s="6" t="n"/>
      <c r="H66" s="7">
        <f>IF(OR(F66="",G66=""),"",G66-F66)</f>
        <v/>
      </c>
      <c r="I66" s="8">
        <f>IF(OR(F66="",G66=""),"",IFERROR(G66/F66,0))</f>
        <v/>
      </c>
      <c r="J66" s="9">
        <f>IF(F66="","",IF(G66="","",IF(G66=0,"Tervezett",IF(G66&lt;=F66,"Rendben","Túllépés"))))</f>
        <v/>
      </c>
      <c r="K66" s="7">
        <f>IF(B66="","",IFERROR(VLOOKUP(B66,'Beállítások'!$A$4:$B$10,2,FALSE),""))</f>
        <v/>
      </c>
      <c r="L66" s="10" t="n"/>
    </row>
    <row r="67">
      <c r="A67" s="4" t="n"/>
      <c r="B67" s="4" t="n"/>
      <c r="C67" s="4" t="n"/>
      <c r="D67" s="4" t="n"/>
      <c r="E67" s="5" t="n"/>
      <c r="F67" s="6" t="n"/>
      <c r="G67" s="6" t="n"/>
      <c r="H67" s="11">
        <f>IF(OR(F67="",G67=""),"",G67-F67)</f>
        <v/>
      </c>
      <c r="I67" s="12">
        <f>IF(OR(F67="",G67=""),"",IFERROR(G67/F67,0))</f>
        <v/>
      </c>
      <c r="J67" s="13">
        <f>IF(F67="","",IF(G67="","",IF(G67=0,"Tervezett",IF(G67&lt;=F67,"Rendben","Túllépés"))))</f>
        <v/>
      </c>
      <c r="K67" s="11">
        <f>IF(B67="","",IFERROR(VLOOKUP(B67,'Beállítások'!$A$4:$B$10,2,FALSE),""))</f>
        <v/>
      </c>
      <c r="L67" s="10" t="n"/>
    </row>
    <row r="68">
      <c r="A68" s="4" t="n"/>
      <c r="B68" s="4" t="n"/>
      <c r="C68" s="4" t="n"/>
      <c r="D68" s="4" t="n"/>
      <c r="E68" s="5" t="n"/>
      <c r="F68" s="6" t="n"/>
      <c r="G68" s="6" t="n"/>
      <c r="H68" s="7">
        <f>IF(OR(F68="",G68=""),"",G68-F68)</f>
        <v/>
      </c>
      <c r="I68" s="8">
        <f>IF(OR(F68="",G68=""),"",IFERROR(G68/F68,0))</f>
        <v/>
      </c>
      <c r="J68" s="9">
        <f>IF(F68="","",IF(G68="","",IF(G68=0,"Tervezett",IF(G68&lt;=F68,"Rendben","Túllépés"))))</f>
        <v/>
      </c>
      <c r="K68" s="7">
        <f>IF(B68="","",IFERROR(VLOOKUP(B68,'Beállítások'!$A$4:$B$10,2,FALSE),""))</f>
        <v/>
      </c>
      <c r="L68" s="10" t="n"/>
    </row>
    <row r="69">
      <c r="A69" s="4" t="n"/>
      <c r="B69" s="4" t="n"/>
      <c r="C69" s="4" t="n"/>
      <c r="D69" s="4" t="n"/>
      <c r="E69" s="5" t="n"/>
      <c r="F69" s="6" t="n"/>
      <c r="G69" s="6" t="n"/>
      <c r="H69" s="11">
        <f>IF(OR(F69="",G69=""),"",G69-F69)</f>
        <v/>
      </c>
      <c r="I69" s="12">
        <f>IF(OR(F69="",G69=""),"",IFERROR(G69/F69,0))</f>
        <v/>
      </c>
      <c r="J69" s="13">
        <f>IF(F69="","",IF(G69="","",IF(G69=0,"Tervezett",IF(G69&lt;=F69,"Rendben","Túllépés"))))</f>
        <v/>
      </c>
      <c r="K69" s="11">
        <f>IF(B69="","",IFERROR(VLOOKUP(B69,'Beállítások'!$A$4:$B$10,2,FALSE),""))</f>
        <v/>
      </c>
      <c r="L69" s="10" t="n"/>
    </row>
    <row r="70">
      <c r="A70" s="4" t="n"/>
      <c r="B70" s="4" t="n"/>
      <c r="C70" s="4" t="n"/>
      <c r="D70" s="4" t="n"/>
      <c r="E70" s="5" t="n"/>
      <c r="F70" s="6" t="n"/>
      <c r="G70" s="6" t="n"/>
      <c r="H70" s="7">
        <f>IF(OR(F70="",G70=""),"",G70-F70)</f>
        <v/>
      </c>
      <c r="I70" s="8">
        <f>IF(OR(F70="",G70=""),"",IFERROR(G70/F70,0))</f>
        <v/>
      </c>
      <c r="J70" s="9">
        <f>IF(F70="","",IF(G70="","",IF(G70=0,"Tervezett",IF(G70&lt;=F70,"Rendben","Túllépés"))))</f>
        <v/>
      </c>
      <c r="K70" s="7">
        <f>IF(B70="","",IFERROR(VLOOKUP(B70,'Beállítások'!$A$4:$B$10,2,FALSE),""))</f>
        <v/>
      </c>
      <c r="L70" s="10" t="n"/>
    </row>
    <row r="71">
      <c r="A71" s="4" t="n"/>
      <c r="B71" s="4" t="n"/>
      <c r="C71" s="4" t="n"/>
      <c r="D71" s="4" t="n"/>
      <c r="E71" s="5" t="n"/>
      <c r="F71" s="6" t="n"/>
      <c r="G71" s="6" t="n"/>
      <c r="H71" s="11">
        <f>IF(OR(F71="",G71=""),"",G71-F71)</f>
        <v/>
      </c>
      <c r="I71" s="12">
        <f>IF(OR(F71="",G71=""),"",IFERROR(G71/F71,0))</f>
        <v/>
      </c>
      <c r="J71" s="13">
        <f>IF(F71="","",IF(G71="","",IF(G71=0,"Tervezett",IF(G71&lt;=F71,"Rendben","Túllépés"))))</f>
        <v/>
      </c>
      <c r="K71" s="11">
        <f>IF(B71="","",IFERROR(VLOOKUP(B71,'Beállítások'!$A$4:$B$10,2,FALSE),""))</f>
        <v/>
      </c>
      <c r="L71" s="10" t="n"/>
    </row>
    <row r="72">
      <c r="A72" s="4" t="n"/>
      <c r="B72" s="4" t="n"/>
      <c r="C72" s="4" t="n"/>
      <c r="D72" s="4" t="n"/>
      <c r="E72" s="5" t="n"/>
      <c r="F72" s="6" t="n"/>
      <c r="G72" s="6" t="n"/>
      <c r="H72" s="7">
        <f>IF(OR(F72="",G72=""),"",G72-F72)</f>
        <v/>
      </c>
      <c r="I72" s="8">
        <f>IF(OR(F72="",G72=""),"",IFERROR(G72/F72,0))</f>
        <v/>
      </c>
      <c r="J72" s="9">
        <f>IF(F72="","",IF(G72="","",IF(G72=0,"Tervezett",IF(G72&lt;=F72,"Rendben","Túllépés"))))</f>
        <v/>
      </c>
      <c r="K72" s="7">
        <f>IF(B72="","",IFERROR(VLOOKUP(B72,'Beállítások'!$A$4:$B$10,2,FALSE),""))</f>
        <v/>
      </c>
      <c r="L72" s="10" t="n"/>
    </row>
    <row r="73">
      <c r="A73" s="4" t="n"/>
      <c r="B73" s="4" t="n"/>
      <c r="C73" s="4" t="n"/>
      <c r="D73" s="4" t="n"/>
      <c r="E73" s="5" t="n"/>
      <c r="F73" s="6" t="n"/>
      <c r="G73" s="6" t="n"/>
      <c r="H73" s="11">
        <f>IF(OR(F73="",G73=""),"",G73-F73)</f>
        <v/>
      </c>
      <c r="I73" s="12">
        <f>IF(OR(F73="",G73=""),"",IFERROR(G73/F73,0))</f>
        <v/>
      </c>
      <c r="J73" s="13">
        <f>IF(F73="","",IF(G73="","",IF(G73=0,"Tervezett",IF(G73&lt;=F73,"Rendben","Túllépés"))))</f>
        <v/>
      </c>
      <c r="K73" s="11">
        <f>IF(B73="","",IFERROR(VLOOKUP(B73,'Beállítások'!$A$4:$B$10,2,FALSE),""))</f>
        <v/>
      </c>
      <c r="L73" s="10" t="n"/>
    </row>
    <row r="74">
      <c r="A74" s="4" t="n"/>
      <c r="B74" s="4" t="n"/>
      <c r="C74" s="4" t="n"/>
      <c r="D74" s="4" t="n"/>
      <c r="E74" s="5" t="n"/>
      <c r="F74" s="6" t="n"/>
      <c r="G74" s="6" t="n"/>
      <c r="H74" s="7">
        <f>IF(OR(F74="",G74=""),"",G74-F74)</f>
        <v/>
      </c>
      <c r="I74" s="8">
        <f>IF(OR(F74="",G74=""),"",IFERROR(G74/F74,0))</f>
        <v/>
      </c>
      <c r="J74" s="9">
        <f>IF(F74="","",IF(G74="","",IF(G74=0,"Tervezett",IF(G74&lt;=F74,"Rendben","Túllépés"))))</f>
        <v/>
      </c>
      <c r="K74" s="7">
        <f>IF(B74="","",IFERROR(VLOOKUP(B74,'Beállítások'!$A$4:$B$10,2,FALSE),""))</f>
        <v/>
      </c>
      <c r="L74" s="10" t="n"/>
    </row>
    <row r="75">
      <c r="A75" s="4" t="n"/>
      <c r="B75" s="4" t="n"/>
      <c r="C75" s="4" t="n"/>
      <c r="D75" s="4" t="n"/>
      <c r="E75" s="5" t="n"/>
      <c r="F75" s="6" t="n"/>
      <c r="G75" s="6" t="n"/>
      <c r="H75" s="11">
        <f>IF(OR(F75="",G75=""),"",G75-F75)</f>
        <v/>
      </c>
      <c r="I75" s="12">
        <f>IF(OR(F75="",G75=""),"",IFERROR(G75/F75,0))</f>
        <v/>
      </c>
      <c r="J75" s="13">
        <f>IF(F75="","",IF(G75="","",IF(G75=0,"Tervezett",IF(G75&lt;=F75,"Rendben","Túllépés"))))</f>
        <v/>
      </c>
      <c r="K75" s="11">
        <f>IF(B75="","",IFERROR(VLOOKUP(B75,'Beállítások'!$A$4:$B$10,2,FALSE),""))</f>
        <v/>
      </c>
      <c r="L75" s="10" t="n"/>
    </row>
    <row r="76">
      <c r="A76" s="4" t="n"/>
      <c r="B76" s="4" t="n"/>
      <c r="C76" s="4" t="n"/>
      <c r="D76" s="4" t="n"/>
      <c r="E76" s="5" t="n"/>
      <c r="F76" s="6" t="n"/>
      <c r="G76" s="6" t="n"/>
      <c r="H76" s="7">
        <f>IF(OR(F76="",G76=""),"",G76-F76)</f>
        <v/>
      </c>
      <c r="I76" s="8">
        <f>IF(OR(F76="",G76=""),"",IFERROR(G76/F76,0))</f>
        <v/>
      </c>
      <c r="J76" s="9">
        <f>IF(F76="","",IF(G76="","",IF(G76=0,"Tervezett",IF(G76&lt;=F76,"Rendben","Túllépés"))))</f>
        <v/>
      </c>
      <c r="K76" s="7">
        <f>IF(B76="","",IFERROR(VLOOKUP(B76,'Beállítások'!$A$4:$B$10,2,FALSE),""))</f>
        <v/>
      </c>
      <c r="L76" s="10" t="n"/>
    </row>
    <row r="77">
      <c r="A77" s="4" t="n"/>
      <c r="B77" s="4" t="n"/>
      <c r="C77" s="4" t="n"/>
      <c r="D77" s="4" t="n"/>
      <c r="E77" s="5" t="n"/>
      <c r="F77" s="6" t="n"/>
      <c r="G77" s="6" t="n"/>
      <c r="H77" s="11">
        <f>IF(OR(F77="",G77=""),"",G77-F77)</f>
        <v/>
      </c>
      <c r="I77" s="12">
        <f>IF(OR(F77="",G77=""),"",IFERROR(G77/F77,0))</f>
        <v/>
      </c>
      <c r="J77" s="13">
        <f>IF(F77="","",IF(G77="","",IF(G77=0,"Tervezett",IF(G77&lt;=F77,"Rendben","Túllépés"))))</f>
        <v/>
      </c>
      <c r="K77" s="11">
        <f>IF(B77="","",IFERROR(VLOOKUP(B77,'Beállítások'!$A$4:$B$10,2,FALSE),""))</f>
        <v/>
      </c>
      <c r="L77" s="10" t="n"/>
    </row>
    <row r="78">
      <c r="A78" s="4" t="n"/>
      <c r="B78" s="4" t="n"/>
      <c r="C78" s="4" t="n"/>
      <c r="D78" s="4" t="n"/>
      <c r="E78" s="5" t="n"/>
      <c r="F78" s="6" t="n"/>
      <c r="G78" s="6" t="n"/>
      <c r="H78" s="7">
        <f>IF(OR(F78="",G78=""),"",G78-F78)</f>
        <v/>
      </c>
      <c r="I78" s="8">
        <f>IF(OR(F78="",G78=""),"",IFERROR(G78/F78,0))</f>
        <v/>
      </c>
      <c r="J78" s="9">
        <f>IF(F78="","",IF(G78="","",IF(G78=0,"Tervezett",IF(G78&lt;=F78,"Rendben","Túllépés"))))</f>
        <v/>
      </c>
      <c r="K78" s="7">
        <f>IF(B78="","",IFERROR(VLOOKUP(B78,'Beállítások'!$A$4:$B$10,2,FALSE),""))</f>
        <v/>
      </c>
      <c r="L78" s="10" t="n"/>
    </row>
    <row r="79">
      <c r="A79" s="4" t="n"/>
      <c r="B79" s="4" t="n"/>
      <c r="C79" s="4" t="n"/>
      <c r="D79" s="4" t="n"/>
      <c r="E79" s="5" t="n"/>
      <c r="F79" s="6" t="n"/>
      <c r="G79" s="6" t="n"/>
      <c r="H79" s="11">
        <f>IF(OR(F79="",G79=""),"",G79-F79)</f>
        <v/>
      </c>
      <c r="I79" s="12">
        <f>IF(OR(F79="",G79=""),"",IFERROR(G79/F79,0))</f>
        <v/>
      </c>
      <c r="J79" s="13">
        <f>IF(F79="","",IF(G79="","",IF(G79=0,"Tervezett",IF(G79&lt;=F79,"Rendben","Túllépés"))))</f>
        <v/>
      </c>
      <c r="K79" s="11">
        <f>IF(B79="","",IFERROR(VLOOKUP(B79,'Beállítások'!$A$4:$B$10,2,FALSE),""))</f>
        <v/>
      </c>
      <c r="L79" s="10" t="n"/>
    </row>
    <row r="80">
      <c r="A80" s="4" t="n"/>
      <c r="B80" s="4" t="n"/>
      <c r="C80" s="4" t="n"/>
      <c r="D80" s="4" t="n"/>
      <c r="E80" s="5" t="n"/>
      <c r="F80" s="6" t="n"/>
      <c r="G80" s="6" t="n"/>
      <c r="H80" s="7">
        <f>IF(OR(F80="",G80=""),"",G80-F80)</f>
        <v/>
      </c>
      <c r="I80" s="8">
        <f>IF(OR(F80="",G80=""),"",IFERROR(G80/F80,0))</f>
        <v/>
      </c>
      <c r="J80" s="9">
        <f>IF(F80="","",IF(G80="","",IF(G80=0,"Tervezett",IF(G80&lt;=F80,"Rendben","Túllépés"))))</f>
        <v/>
      </c>
      <c r="K80" s="7">
        <f>IF(B80="","",IFERROR(VLOOKUP(B80,'Beállítások'!$A$4:$B$10,2,FALSE),""))</f>
        <v/>
      </c>
      <c r="L80" s="10" t="n"/>
    </row>
    <row r="81">
      <c r="A81" s="4" t="n"/>
      <c r="B81" s="4" t="n"/>
      <c r="C81" s="4" t="n"/>
      <c r="D81" s="4" t="n"/>
      <c r="E81" s="5" t="n"/>
      <c r="F81" s="6" t="n"/>
      <c r="G81" s="6" t="n"/>
      <c r="H81" s="11">
        <f>IF(OR(F81="",G81=""),"",G81-F81)</f>
        <v/>
      </c>
      <c r="I81" s="12">
        <f>IF(OR(F81="",G81=""),"",IFERROR(G81/F81,0))</f>
        <v/>
      </c>
      <c r="J81" s="13">
        <f>IF(F81="","",IF(G81="","",IF(G81=0,"Tervezett",IF(G81&lt;=F81,"Rendben","Túllépés"))))</f>
        <v/>
      </c>
      <c r="K81" s="11">
        <f>IF(B81="","",IFERROR(VLOOKUP(B81,'Beállítások'!$A$4:$B$10,2,FALSE),""))</f>
        <v/>
      </c>
      <c r="L81" s="10" t="n"/>
    </row>
    <row r="82">
      <c r="A82" s="4" t="n"/>
      <c r="B82" s="4" t="n"/>
      <c r="C82" s="4" t="n"/>
      <c r="D82" s="4" t="n"/>
      <c r="E82" s="5" t="n"/>
      <c r="F82" s="6" t="n"/>
      <c r="G82" s="6" t="n"/>
      <c r="H82" s="7">
        <f>IF(OR(F82="",G82=""),"",G82-F82)</f>
        <v/>
      </c>
      <c r="I82" s="8">
        <f>IF(OR(F82="",G82=""),"",IFERROR(G82/F82,0))</f>
        <v/>
      </c>
      <c r="J82" s="9">
        <f>IF(F82="","",IF(G82="","",IF(G82=0,"Tervezett",IF(G82&lt;=F82,"Rendben","Túllépés"))))</f>
        <v/>
      </c>
      <c r="K82" s="7">
        <f>IF(B82="","",IFERROR(VLOOKUP(B82,'Beállítások'!$A$4:$B$10,2,FALSE),""))</f>
        <v/>
      </c>
      <c r="L82" s="10" t="n"/>
    </row>
    <row r="83">
      <c r="A83" s="4" t="n"/>
      <c r="B83" s="4" t="n"/>
      <c r="C83" s="4" t="n"/>
      <c r="D83" s="4" t="n"/>
      <c r="E83" s="5" t="n"/>
      <c r="F83" s="6" t="n"/>
      <c r="G83" s="6" t="n"/>
      <c r="H83" s="11">
        <f>IF(OR(F83="",G83=""),"",G83-F83)</f>
        <v/>
      </c>
      <c r="I83" s="12">
        <f>IF(OR(F83="",G83=""),"",IFERROR(G83/F83,0))</f>
        <v/>
      </c>
      <c r="J83" s="13">
        <f>IF(F83="","",IF(G83="","",IF(G83=0,"Tervezett",IF(G83&lt;=F83,"Rendben","Túllépés"))))</f>
        <v/>
      </c>
      <c r="K83" s="11">
        <f>IF(B83="","",IFERROR(VLOOKUP(B83,'Beállítások'!$A$4:$B$10,2,FALSE),""))</f>
        <v/>
      </c>
      <c r="L83" s="10" t="n"/>
    </row>
    <row r="84">
      <c r="A84" s="4" t="n"/>
      <c r="B84" s="4" t="n"/>
      <c r="C84" s="4" t="n"/>
      <c r="D84" s="4" t="n"/>
      <c r="E84" s="5" t="n"/>
      <c r="F84" s="6" t="n"/>
      <c r="G84" s="6" t="n"/>
      <c r="H84" s="7">
        <f>IF(OR(F84="",G84=""),"",G84-F84)</f>
        <v/>
      </c>
      <c r="I84" s="8">
        <f>IF(OR(F84="",G84=""),"",IFERROR(G84/F84,0))</f>
        <v/>
      </c>
      <c r="J84" s="9">
        <f>IF(F84="","",IF(G84="","",IF(G84=0,"Tervezett",IF(G84&lt;=F84,"Rendben","Túllépés"))))</f>
        <v/>
      </c>
      <c r="K84" s="7">
        <f>IF(B84="","",IFERROR(VLOOKUP(B84,'Beállítások'!$A$4:$B$10,2,FALSE),""))</f>
        <v/>
      </c>
      <c r="L84" s="10" t="n"/>
    </row>
    <row r="85">
      <c r="A85" s="4" t="n"/>
      <c r="B85" s="4" t="n"/>
      <c r="C85" s="4" t="n"/>
      <c r="D85" s="4" t="n"/>
      <c r="E85" s="5" t="n"/>
      <c r="F85" s="6" t="n"/>
      <c r="G85" s="6" t="n"/>
      <c r="H85" s="11">
        <f>IF(OR(F85="",G85=""),"",G85-F85)</f>
        <v/>
      </c>
      <c r="I85" s="12">
        <f>IF(OR(F85="",G85=""),"",IFERROR(G85/F85,0))</f>
        <v/>
      </c>
      <c r="J85" s="13">
        <f>IF(F85="","",IF(G85="","",IF(G85=0,"Tervezett",IF(G85&lt;=F85,"Rendben","Túllépés"))))</f>
        <v/>
      </c>
      <c r="K85" s="11">
        <f>IF(B85="","",IFERROR(VLOOKUP(B85,'Beállítások'!$A$4:$B$10,2,FALSE),""))</f>
        <v/>
      </c>
      <c r="L85" s="10" t="n"/>
    </row>
    <row r="86">
      <c r="A86" s="4" t="n"/>
      <c r="B86" s="4" t="n"/>
      <c r="C86" s="4" t="n"/>
      <c r="D86" s="4" t="n"/>
      <c r="E86" s="5" t="n"/>
      <c r="F86" s="6" t="n"/>
      <c r="G86" s="6" t="n"/>
      <c r="H86" s="7">
        <f>IF(OR(F86="",G86=""),"",G86-F86)</f>
        <v/>
      </c>
      <c r="I86" s="8">
        <f>IF(OR(F86="",G86=""),"",IFERROR(G86/F86,0))</f>
        <v/>
      </c>
      <c r="J86" s="9">
        <f>IF(F86="","",IF(G86="","",IF(G86=0,"Tervezett",IF(G86&lt;=F86,"Rendben","Túllépés"))))</f>
        <v/>
      </c>
      <c r="K86" s="7">
        <f>IF(B86="","",IFERROR(VLOOKUP(B86,'Beállítások'!$A$4:$B$10,2,FALSE),""))</f>
        <v/>
      </c>
      <c r="L86" s="10" t="n"/>
    </row>
    <row r="87">
      <c r="A87" s="4" t="n"/>
      <c r="B87" s="4" t="n"/>
      <c r="C87" s="4" t="n"/>
      <c r="D87" s="4" t="n"/>
      <c r="E87" s="5" t="n"/>
      <c r="F87" s="6" t="n"/>
      <c r="G87" s="6" t="n"/>
      <c r="H87" s="11">
        <f>IF(OR(F87="",G87=""),"",G87-F87)</f>
        <v/>
      </c>
      <c r="I87" s="12">
        <f>IF(OR(F87="",G87=""),"",IFERROR(G87/F87,0))</f>
        <v/>
      </c>
      <c r="J87" s="13">
        <f>IF(F87="","",IF(G87="","",IF(G87=0,"Tervezett",IF(G87&lt;=F87,"Rendben","Túllépés"))))</f>
        <v/>
      </c>
      <c r="K87" s="11">
        <f>IF(B87="","",IFERROR(VLOOKUP(B87,'Beállítások'!$A$4:$B$10,2,FALSE),""))</f>
        <v/>
      </c>
      <c r="L87" s="10" t="n"/>
    </row>
    <row r="88">
      <c r="A88" s="4" t="n"/>
      <c r="B88" s="4" t="n"/>
      <c r="C88" s="4" t="n"/>
      <c r="D88" s="4" t="n"/>
      <c r="E88" s="5" t="n"/>
      <c r="F88" s="6" t="n"/>
      <c r="G88" s="6" t="n"/>
      <c r="H88" s="7">
        <f>IF(OR(F88="",G88=""),"",G88-F88)</f>
        <v/>
      </c>
      <c r="I88" s="8">
        <f>IF(OR(F88="",G88=""),"",IFERROR(G88/F88,0))</f>
        <v/>
      </c>
      <c r="J88" s="9">
        <f>IF(F88="","",IF(G88="","",IF(G88=0,"Tervezett",IF(G88&lt;=F88,"Rendben","Túllépés"))))</f>
        <v/>
      </c>
      <c r="K88" s="7">
        <f>IF(B88="","",IFERROR(VLOOKUP(B88,'Beállítások'!$A$4:$B$10,2,FALSE),""))</f>
        <v/>
      </c>
      <c r="L88" s="10" t="n"/>
    </row>
    <row r="89">
      <c r="A89" s="4" t="n"/>
      <c r="B89" s="4" t="n"/>
      <c r="C89" s="4" t="n"/>
      <c r="D89" s="4" t="n"/>
      <c r="E89" s="5" t="n"/>
      <c r="F89" s="6" t="n"/>
      <c r="G89" s="6" t="n"/>
      <c r="H89" s="11">
        <f>IF(OR(F89="",G89=""),"",G89-F89)</f>
        <v/>
      </c>
      <c r="I89" s="12">
        <f>IF(OR(F89="",G89=""),"",IFERROR(G89/F89,0))</f>
        <v/>
      </c>
      <c r="J89" s="13">
        <f>IF(F89="","",IF(G89="","",IF(G89=0,"Tervezett",IF(G89&lt;=F89,"Rendben","Túllépés"))))</f>
        <v/>
      </c>
      <c r="K89" s="11">
        <f>IF(B89="","",IFERROR(VLOOKUP(B89,'Beállítások'!$A$4:$B$10,2,FALSE),""))</f>
        <v/>
      </c>
      <c r="L89" s="10" t="n"/>
    </row>
    <row r="90">
      <c r="A90" s="4" t="n"/>
      <c r="B90" s="4" t="n"/>
      <c r="C90" s="4" t="n"/>
      <c r="D90" s="4" t="n"/>
      <c r="E90" s="5" t="n"/>
      <c r="F90" s="6" t="n"/>
      <c r="G90" s="6" t="n"/>
      <c r="H90" s="7">
        <f>IF(OR(F90="",G90=""),"",G90-F90)</f>
        <v/>
      </c>
      <c r="I90" s="8">
        <f>IF(OR(F90="",G90=""),"",IFERROR(G90/F90,0))</f>
        <v/>
      </c>
      <c r="J90" s="9">
        <f>IF(F90="","",IF(G90="","",IF(G90=0,"Tervezett",IF(G90&lt;=F90,"Rendben","Túllépés"))))</f>
        <v/>
      </c>
      <c r="K90" s="7">
        <f>IF(B90="","",IFERROR(VLOOKUP(B90,'Beállítások'!$A$4:$B$10,2,FALSE),""))</f>
        <v/>
      </c>
      <c r="L90" s="10" t="n"/>
    </row>
    <row r="91">
      <c r="A91" s="4" t="n"/>
      <c r="B91" s="4" t="n"/>
      <c r="C91" s="4" t="n"/>
      <c r="D91" s="4" t="n"/>
      <c r="E91" s="5" t="n"/>
      <c r="F91" s="6" t="n"/>
      <c r="G91" s="6" t="n"/>
      <c r="H91" s="11">
        <f>IF(OR(F91="",G91=""),"",G91-F91)</f>
        <v/>
      </c>
      <c r="I91" s="12">
        <f>IF(OR(F91="",G91=""),"",IFERROR(G91/F91,0))</f>
        <v/>
      </c>
      <c r="J91" s="13">
        <f>IF(F91="","",IF(G91="","",IF(G91=0,"Tervezett",IF(G91&lt;=F91,"Rendben","Túllépés"))))</f>
        <v/>
      </c>
      <c r="K91" s="11">
        <f>IF(B91="","",IFERROR(VLOOKUP(B91,'Beállítások'!$A$4:$B$10,2,FALSE),""))</f>
        <v/>
      </c>
      <c r="L91" s="10" t="n"/>
    </row>
    <row r="92">
      <c r="A92" s="4" t="n"/>
      <c r="B92" s="4" t="n"/>
      <c r="C92" s="4" t="n"/>
      <c r="D92" s="4" t="n"/>
      <c r="E92" s="5" t="n"/>
      <c r="F92" s="6" t="n"/>
      <c r="G92" s="6" t="n"/>
      <c r="H92" s="7">
        <f>IF(OR(F92="",G92=""),"",G92-F92)</f>
        <v/>
      </c>
      <c r="I92" s="8">
        <f>IF(OR(F92="",G92=""),"",IFERROR(G92/F92,0))</f>
        <v/>
      </c>
      <c r="J92" s="9">
        <f>IF(F92="","",IF(G92="","",IF(G92=0,"Tervezett",IF(G92&lt;=F92,"Rendben","Túllépés"))))</f>
        <v/>
      </c>
      <c r="K92" s="7">
        <f>IF(B92="","",IFERROR(VLOOKUP(B92,'Beállítások'!$A$4:$B$10,2,FALSE),""))</f>
        <v/>
      </c>
      <c r="L92" s="10" t="n"/>
    </row>
    <row r="93">
      <c r="A93" s="4" t="n"/>
      <c r="B93" s="4" t="n"/>
      <c r="C93" s="4" t="n"/>
      <c r="D93" s="4" t="n"/>
      <c r="E93" s="5" t="n"/>
      <c r="F93" s="6" t="n"/>
      <c r="G93" s="6" t="n"/>
      <c r="H93" s="11">
        <f>IF(OR(F93="",G93=""),"",G93-F93)</f>
        <v/>
      </c>
      <c r="I93" s="12">
        <f>IF(OR(F93="",G93=""),"",IFERROR(G93/F93,0))</f>
        <v/>
      </c>
      <c r="J93" s="13">
        <f>IF(F93="","",IF(G93="","",IF(G93=0,"Tervezett",IF(G93&lt;=F93,"Rendben","Túllépés"))))</f>
        <v/>
      </c>
      <c r="K93" s="11">
        <f>IF(B93="","",IFERROR(VLOOKUP(B93,'Beállítások'!$A$4:$B$10,2,FALSE),""))</f>
        <v/>
      </c>
      <c r="L93" s="10" t="n"/>
    </row>
    <row r="94">
      <c r="A94" s="4" t="n"/>
      <c r="B94" s="4" t="n"/>
      <c r="C94" s="4" t="n"/>
      <c r="D94" s="4" t="n"/>
      <c r="E94" s="5" t="n"/>
      <c r="F94" s="6" t="n"/>
      <c r="G94" s="6" t="n"/>
      <c r="H94" s="7">
        <f>IF(OR(F94="",G94=""),"",G94-F94)</f>
        <v/>
      </c>
      <c r="I94" s="8">
        <f>IF(OR(F94="",G94=""),"",IFERROR(G94/F94,0))</f>
        <v/>
      </c>
      <c r="J94" s="9">
        <f>IF(F94="","",IF(G94="","",IF(G94=0,"Tervezett",IF(G94&lt;=F94,"Rendben","Túllépés"))))</f>
        <v/>
      </c>
      <c r="K94" s="7">
        <f>IF(B94="","",IFERROR(VLOOKUP(B94,'Beállítások'!$A$4:$B$10,2,FALSE),""))</f>
        <v/>
      </c>
      <c r="L94" s="10" t="n"/>
    </row>
    <row r="95">
      <c r="A95" s="4" t="n"/>
      <c r="B95" s="4" t="n"/>
      <c r="C95" s="4" t="n"/>
      <c r="D95" s="4" t="n"/>
      <c r="E95" s="5" t="n"/>
      <c r="F95" s="6" t="n"/>
      <c r="G95" s="6" t="n"/>
      <c r="H95" s="11">
        <f>IF(OR(F95="",G95=""),"",G95-F95)</f>
        <v/>
      </c>
      <c r="I95" s="12">
        <f>IF(OR(F95="",G95=""),"",IFERROR(G95/F95,0))</f>
        <v/>
      </c>
      <c r="J95" s="13">
        <f>IF(F95="","",IF(G95="","",IF(G95=0,"Tervezett",IF(G95&lt;=F95,"Rendben","Túllépés"))))</f>
        <v/>
      </c>
      <c r="K95" s="11">
        <f>IF(B95="","",IFERROR(VLOOKUP(B95,'Beállítások'!$A$4:$B$10,2,FALSE),""))</f>
        <v/>
      </c>
      <c r="L95" s="10" t="n"/>
    </row>
    <row r="96">
      <c r="A96" s="4" t="n"/>
      <c r="B96" s="4" t="n"/>
      <c r="C96" s="4" t="n"/>
      <c r="D96" s="4" t="n"/>
      <c r="E96" s="5" t="n"/>
      <c r="F96" s="6" t="n"/>
      <c r="G96" s="6" t="n"/>
      <c r="H96" s="7">
        <f>IF(OR(F96="",G96=""),"",G96-F96)</f>
        <v/>
      </c>
      <c r="I96" s="8">
        <f>IF(OR(F96="",G96=""),"",IFERROR(G96/F96,0))</f>
        <v/>
      </c>
      <c r="J96" s="9">
        <f>IF(F96="","",IF(G96="","",IF(G96=0,"Tervezett",IF(G96&lt;=F96,"Rendben","Túllépés"))))</f>
        <v/>
      </c>
      <c r="K96" s="7">
        <f>IF(B96="","",IFERROR(VLOOKUP(B96,'Beállítások'!$A$4:$B$10,2,FALSE),""))</f>
        <v/>
      </c>
      <c r="L96" s="10" t="n"/>
    </row>
    <row r="97">
      <c r="A97" s="4" t="n"/>
      <c r="B97" s="4" t="n"/>
      <c r="C97" s="4" t="n"/>
      <c r="D97" s="4" t="n"/>
      <c r="E97" s="5" t="n"/>
      <c r="F97" s="6" t="n"/>
      <c r="G97" s="6" t="n"/>
      <c r="H97" s="11">
        <f>IF(OR(F97="",G97=""),"",G97-F97)</f>
        <v/>
      </c>
      <c r="I97" s="12">
        <f>IF(OR(F97="",G97=""),"",IFERROR(G97/F97,0))</f>
        <v/>
      </c>
      <c r="J97" s="13">
        <f>IF(F97="","",IF(G97="","",IF(G97=0,"Tervezett",IF(G97&lt;=F97,"Rendben","Túllépés"))))</f>
        <v/>
      </c>
      <c r="K97" s="11">
        <f>IF(B97="","",IFERROR(VLOOKUP(B97,'Beállítások'!$A$4:$B$10,2,FALSE),""))</f>
        <v/>
      </c>
      <c r="L97" s="10" t="n"/>
    </row>
    <row r="98">
      <c r="A98" s="4" t="n"/>
      <c r="B98" s="4" t="n"/>
      <c r="C98" s="4" t="n"/>
      <c r="D98" s="4" t="n"/>
      <c r="E98" s="5" t="n"/>
      <c r="F98" s="6" t="n"/>
      <c r="G98" s="6" t="n"/>
      <c r="H98" s="7">
        <f>IF(OR(F98="",G98=""),"",G98-F98)</f>
        <v/>
      </c>
      <c r="I98" s="8">
        <f>IF(OR(F98="",G98=""),"",IFERROR(G98/F98,0))</f>
        <v/>
      </c>
      <c r="J98" s="9">
        <f>IF(F98="","",IF(G98="","",IF(G98=0,"Tervezett",IF(G98&lt;=F98,"Rendben","Túllépés"))))</f>
        <v/>
      </c>
      <c r="K98" s="7">
        <f>IF(B98="","",IFERROR(VLOOKUP(B98,'Beállítások'!$A$4:$B$10,2,FALSE),""))</f>
        <v/>
      </c>
      <c r="L98" s="10" t="n"/>
    </row>
    <row r="99">
      <c r="A99" s="4" t="n"/>
      <c r="B99" s="4" t="n"/>
      <c r="C99" s="4" t="n"/>
      <c r="D99" s="4" t="n"/>
      <c r="E99" s="5" t="n"/>
      <c r="F99" s="6" t="n"/>
      <c r="G99" s="6" t="n"/>
      <c r="H99" s="11">
        <f>IF(OR(F99="",G99=""),"",G99-F99)</f>
        <v/>
      </c>
      <c r="I99" s="12">
        <f>IF(OR(F99="",G99=""),"",IFERROR(G99/F99,0))</f>
        <v/>
      </c>
      <c r="J99" s="13">
        <f>IF(F99="","",IF(G99="","",IF(G99=0,"Tervezett",IF(G99&lt;=F99,"Rendben","Túllépés"))))</f>
        <v/>
      </c>
      <c r="K99" s="11">
        <f>IF(B99="","",IFERROR(VLOOKUP(B99,'Beállítások'!$A$4:$B$10,2,FALSE),""))</f>
        <v/>
      </c>
      <c r="L99" s="10" t="n"/>
    </row>
    <row r="100">
      <c r="A100" s="4" t="n"/>
      <c r="B100" s="4" t="n"/>
      <c r="C100" s="4" t="n"/>
      <c r="D100" s="4" t="n"/>
      <c r="E100" s="5" t="n"/>
      <c r="F100" s="6" t="n"/>
      <c r="G100" s="6" t="n"/>
      <c r="H100" s="7">
        <f>IF(OR(F100="",G100=""),"",G100-F100)</f>
        <v/>
      </c>
      <c r="I100" s="8">
        <f>IF(OR(F100="",G100=""),"",IFERROR(G100/F100,0))</f>
        <v/>
      </c>
      <c r="J100" s="9">
        <f>IF(F100="","",IF(G100="","",IF(G100=0,"Tervezett",IF(G100&lt;=F100,"Rendben","Túllépés"))))</f>
        <v/>
      </c>
      <c r="K100" s="7">
        <f>IF(B100="","",IFERROR(VLOOKUP(B100,'Beállítások'!$A$4:$B$10,2,FALSE),""))</f>
        <v/>
      </c>
      <c r="L100" s="10" t="n"/>
    </row>
    <row r="101">
      <c r="A101" s="4" t="n"/>
      <c r="B101" s="4" t="n"/>
      <c r="C101" s="4" t="n"/>
      <c r="D101" s="4" t="n"/>
      <c r="E101" s="5" t="n"/>
      <c r="F101" s="6" t="n"/>
      <c r="G101" s="6" t="n"/>
      <c r="H101" s="11">
        <f>IF(OR(F101="",G101=""),"",G101-F101)</f>
        <v/>
      </c>
      <c r="I101" s="12">
        <f>IF(OR(F101="",G101=""),"",IFERROR(G101/F101,0))</f>
        <v/>
      </c>
      <c r="J101" s="13">
        <f>IF(F101="","",IF(G101="","",IF(G101=0,"Tervezett",IF(G101&lt;=F101,"Rendben","Túllépés"))))</f>
        <v/>
      </c>
      <c r="K101" s="11">
        <f>IF(B101="","",IFERROR(VLOOKUP(B101,'Beállítások'!$A$4:$B$10,2,FALSE),""))</f>
        <v/>
      </c>
      <c r="L101" s="10" t="n"/>
    </row>
    <row r="102">
      <c r="A102" s="4" t="n"/>
      <c r="B102" s="4" t="n"/>
      <c r="C102" s="4" t="n"/>
      <c r="D102" s="4" t="n"/>
      <c r="E102" s="5" t="n"/>
      <c r="F102" s="6" t="n"/>
      <c r="G102" s="6" t="n"/>
      <c r="H102" s="7">
        <f>IF(OR(F102="",G102=""),"",G102-F102)</f>
        <v/>
      </c>
      <c r="I102" s="8">
        <f>IF(OR(F102="",G102=""),"",IFERROR(G102/F102,0))</f>
        <v/>
      </c>
      <c r="J102" s="9">
        <f>IF(F102="","",IF(G102="","",IF(G102=0,"Tervezett",IF(G102&lt;=F102,"Rendben","Túllépés"))))</f>
        <v/>
      </c>
      <c r="K102" s="7">
        <f>IF(B102="","",IFERROR(VLOOKUP(B102,'Beállítások'!$A$4:$B$10,2,FALSE),""))</f>
        <v/>
      </c>
      <c r="L102" s="10" t="n"/>
    </row>
    <row r="103">
      <c r="A103" s="4" t="n"/>
      <c r="B103" s="4" t="n"/>
      <c r="C103" s="4" t="n"/>
      <c r="D103" s="4" t="n"/>
      <c r="E103" s="5" t="n"/>
      <c r="F103" s="6" t="n"/>
      <c r="G103" s="6" t="n"/>
      <c r="H103" s="11">
        <f>IF(OR(F103="",G103=""),"",G103-F103)</f>
        <v/>
      </c>
      <c r="I103" s="12">
        <f>IF(OR(F103="",G103=""),"",IFERROR(G103/F103,0))</f>
        <v/>
      </c>
      <c r="J103" s="13">
        <f>IF(F103="","",IF(G103="","",IF(G103=0,"Tervezett",IF(G103&lt;=F103,"Rendben","Túllépés"))))</f>
        <v/>
      </c>
      <c r="K103" s="11">
        <f>IF(B103="","",IFERROR(VLOOKUP(B103,'Beállítások'!$A$4:$B$10,2,FALSE),""))</f>
        <v/>
      </c>
      <c r="L103" s="10" t="n"/>
    </row>
    <row r="104">
      <c r="A104" s="4" t="n"/>
      <c r="B104" s="4" t="n"/>
      <c r="C104" s="4" t="n"/>
      <c r="D104" s="4" t="n"/>
      <c r="E104" s="5" t="n"/>
      <c r="F104" s="6" t="n"/>
      <c r="G104" s="6" t="n"/>
      <c r="H104" s="7">
        <f>IF(OR(F104="",G104=""),"",G104-F104)</f>
        <v/>
      </c>
      <c r="I104" s="8">
        <f>IF(OR(F104="",G104=""),"",IFERROR(G104/F104,0))</f>
        <v/>
      </c>
      <c r="J104" s="9">
        <f>IF(F104="","",IF(G104="","",IF(G104=0,"Tervezett",IF(G104&lt;=F104,"Rendben","Túllépés"))))</f>
        <v/>
      </c>
      <c r="K104" s="7">
        <f>IF(B104="","",IFERROR(VLOOKUP(B104,'Beállítások'!$A$4:$B$10,2,FALSE),""))</f>
        <v/>
      </c>
      <c r="L104" s="10" t="n"/>
    </row>
    <row r="105"/>
    <row r="106">
      <c r="A106" s="14" t="inlineStr">
        <is>
          <t>Összesen</t>
        </is>
      </c>
      <c r="B106" s="14" t="n"/>
      <c r="C106" s="14" t="n"/>
      <c r="D106" s="14" t="n"/>
      <c r="E106" s="14" t="n"/>
      <c r="F106" s="15">
        <f>SUM(F4:F104)</f>
        <v/>
      </c>
      <c r="G106" s="15">
        <f>SUM(G4:G104)</f>
        <v/>
      </c>
      <c r="H106" s="15">
        <f>IFERROR(G106-F106,0)</f>
        <v/>
      </c>
      <c r="I106" s="16">
        <f>IF(F106=0,0,IFERROR(G106/F106,0))</f>
        <v/>
      </c>
      <c r="J106" s="14">
        <f>IF(G106=0,"Tervezett",IF(G106&lt;=F106,"Rendben","Túllépés"))</f>
        <v/>
      </c>
      <c r="K106" s="15">
        <f>SUM(K4:K104)</f>
        <v/>
      </c>
      <c r="L106" s="14" t="n"/>
    </row>
  </sheetData>
  <autoFilter ref="A3:L104"/>
  <mergeCells count="1">
    <mergeCell ref="A1:L1"/>
  </mergeCells>
  <conditionalFormatting sqref="H4:H104">
    <cfRule type="cellIs" priority="1" operator="lessThan" dxfId="0">
      <formula>0</formula>
    </cfRule>
  </conditionalFormatting>
  <conditionalFormatting sqref="J4:J104">
    <cfRule type="expression" priority="2" dxfId="1">
      <formula>$J4="Rendben"</formula>
    </cfRule>
    <cfRule type="expression" priority="3" dxfId="0">
      <formula>$J4="Túllépés"</formula>
    </cfRule>
  </conditionalFormatting>
  <dataValidations count="2">
    <dataValidation sqref="B4:B104" showErrorMessage="1" showInputMessage="1" allowBlank="1" type="list">
      <formula1>"Ajándék,Élelmiszer,Utazás,Dekoráció,Szórakozás,Csomagolás,Egyéb"</formula1>
    </dataValidation>
    <dataValidation sqref="F4:G104" showErrorMessage="1" showInputMessage="1" allowBlank="1" type="decimal" operator="greaterThanOrEqual">
      <formula1>0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O20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1" customWidth="1" min="1" max="1"/>
    <col width="18" customWidth="1" min="2" max="2"/>
    <col width="4" customWidth="1" min="3" max="3"/>
    <col width="18" customWidth="1" min="4" max="4"/>
    <col width="21" customWidth="1" min="5" max="5"/>
    <col width="21" customWidth="1" min="6" max="6"/>
    <col width="20" customWidth="1" min="7" max="7"/>
    <col width="12" customWidth="1" min="8" max="8"/>
    <col width="12" customWidth="1" min="9" max="9"/>
    <col width="12" customWidth="1" min="10" max="10"/>
    <col width="12" customWidth="1" min="11" max="11"/>
    <col width="12" customWidth="1" min="12" max="12"/>
    <col width="12" customWidth="1" min="13" max="13"/>
    <col width="12" customWidth="1" min="14" max="14"/>
    <col width="12" customWidth="1" min="15" max="15"/>
  </cols>
  <sheetData>
    <row r="1" ht="28" customHeight="1">
      <c r="A1" s="1" t="inlineStr">
        <is>
          <t>Összesítő és megtakarítási kalkulátor</t>
        </is>
      </c>
    </row>
    <row r="2"/>
    <row r="3">
      <c r="A3" s="3" t="inlineStr">
        <is>
          <t>Mutató</t>
        </is>
      </c>
      <c r="B3" s="3" t="inlineStr">
        <is>
          <t>Érték</t>
        </is>
      </c>
      <c r="D3" s="2" t="inlineStr">
        <is>
          <t>Kategóriánkénti összesítés</t>
        </is>
      </c>
    </row>
    <row r="4">
      <c r="A4" s="17" t="inlineStr">
        <is>
          <t>Tervezett összes kiadás</t>
        </is>
      </c>
      <c r="B4" s="7">
        <f>SUM('Karácsonyi költségek'!$F$4:$F$104)</f>
        <v/>
      </c>
      <c r="D4" s="3" t="inlineStr">
        <is>
          <t>Kategória</t>
        </is>
      </c>
      <c r="E4" s="3" t="inlineStr">
        <is>
          <t>Tervezett összeg</t>
        </is>
      </c>
      <c r="F4" s="3" t="inlineStr">
        <is>
          <t>Tényleges összeg</t>
        </is>
      </c>
      <c r="G4" s="3" t="inlineStr">
        <is>
          <t>Kategóriakeret</t>
        </is>
      </c>
    </row>
    <row r="5">
      <c r="A5" s="18" t="inlineStr">
        <is>
          <t>Tényleges összes kiadás</t>
        </is>
      </c>
      <c r="B5" s="11">
        <f>SUM('Karácsonyi költségek'!$G$4:$G$104)</f>
        <v/>
      </c>
      <c r="D5" s="17" t="inlineStr">
        <is>
          <t>Ajándék</t>
        </is>
      </c>
      <c r="E5" s="7">
        <f>SUMIF('Karácsonyi költségek'!$B$4:$B$104,D5,'Karácsonyi költségek'!$F$4:$F$104)</f>
        <v/>
      </c>
      <c r="F5" s="7">
        <f>SUMIF('Karácsonyi költségek'!$B$4:$B$104,D5,'Karácsonyi költségek'!$G$4:$G$104)</f>
        <v/>
      </c>
      <c r="G5" s="7">
        <f>IFERROR(VLOOKUP(D5,'Beállítások'!$A$4:$B$10,2,FALSE),0)</f>
        <v/>
      </c>
    </row>
    <row r="6">
      <c r="A6" s="17" t="inlineStr">
        <is>
          <t>Átlagos tervezett tétel</t>
        </is>
      </c>
      <c r="B6" s="7">
        <f>IFERROR(AVERAGE('Karácsonyi költségek'!$F$4:$F$104),0)</f>
        <v/>
      </c>
      <c r="D6" s="18" t="inlineStr">
        <is>
          <t>Élelmiszer</t>
        </is>
      </c>
      <c r="E6" s="11">
        <f>SUMIF('Karácsonyi költségek'!$B$4:$B$104,D6,'Karácsonyi költségek'!$F$4:$F$104)</f>
        <v/>
      </c>
      <c r="F6" s="11">
        <f>SUMIF('Karácsonyi költségek'!$B$4:$B$104,D6,'Karácsonyi költségek'!$G$4:$G$104)</f>
        <v/>
      </c>
      <c r="G6" s="11">
        <f>IFERROR(VLOOKUP(D6,'Beállítások'!$A$4:$B$10,2,FALSE),0)</f>
        <v/>
      </c>
    </row>
    <row r="7">
      <c r="A7" s="18" t="inlineStr">
        <is>
          <t>Túllépett tételek száma</t>
        </is>
      </c>
      <c r="B7" s="19">
        <f>COUNTIF('Karácsonyi költségek'!$J$4:$J$104,"Túllépés")</f>
        <v/>
      </c>
      <c r="D7" s="17" t="inlineStr">
        <is>
          <t>Utazás</t>
        </is>
      </c>
      <c r="E7" s="7">
        <f>SUMIF('Karácsonyi költségek'!$B$4:$B$104,D7,'Karácsonyi költségek'!$F$4:$F$104)</f>
        <v/>
      </c>
      <c r="F7" s="7">
        <f>SUMIF('Karácsonyi költségek'!$B$4:$B$104,D7,'Karácsonyi költségek'!$G$4:$G$104)</f>
        <v/>
      </c>
      <c r="G7" s="7">
        <f>IFERROR(VLOOKUP(D7,'Beállítások'!$A$4:$B$10,2,FALSE),0)</f>
        <v/>
      </c>
    </row>
    <row r="8">
      <c r="A8" s="17" t="inlineStr">
        <is>
          <t>Megtakarítási cél</t>
        </is>
      </c>
      <c r="B8" s="7">
        <f>'Beállítások'!$E$4</f>
        <v/>
      </c>
      <c r="D8" s="18" t="inlineStr">
        <is>
          <t>Dekoráció</t>
        </is>
      </c>
      <c r="E8" s="11">
        <f>SUMIF('Karácsonyi költségek'!$B$4:$B$104,D8,'Karácsonyi költségek'!$F$4:$F$104)</f>
        <v/>
      </c>
      <c r="F8" s="11">
        <f>SUMIF('Karácsonyi költségek'!$B$4:$B$104,D8,'Karácsonyi költségek'!$G$4:$G$104)</f>
        <v/>
      </c>
      <c r="G8" s="11">
        <f>IFERROR(VLOOKUP(D8,'Beállítások'!$A$4:$B$10,2,FALSE),0)</f>
        <v/>
      </c>
    </row>
    <row r="9">
      <c r="A9" s="18" t="inlineStr">
        <is>
          <t>Már félretett összeg</t>
        </is>
      </c>
      <c r="B9" s="11">
        <f>'Beállítások'!$E$5</f>
        <v/>
      </c>
      <c r="D9" s="17" t="inlineStr">
        <is>
          <t>Szórakozás</t>
        </is>
      </c>
      <c r="E9" s="7">
        <f>SUMIF('Karácsonyi költségek'!$B$4:$B$104,D9,'Karácsonyi költségek'!$F$4:$F$104)</f>
        <v/>
      </c>
      <c r="F9" s="7">
        <f>SUMIF('Karácsonyi költségek'!$B$4:$B$104,D9,'Karácsonyi költségek'!$G$4:$G$104)</f>
        <v/>
      </c>
      <c r="G9" s="7">
        <f>IFERROR(VLOOKUP(D9,'Beállítások'!$A$4:$B$10,2,FALSE),0)</f>
        <v/>
      </c>
    </row>
    <row r="10">
      <c r="A10" s="17" t="inlineStr">
        <is>
          <t>Hátralévő összeg</t>
        </is>
      </c>
      <c r="B10" s="7">
        <f>IF(B8="","",B8-B9)</f>
        <v/>
      </c>
      <c r="D10" s="18" t="inlineStr">
        <is>
          <t>Csomagolás</t>
        </is>
      </c>
      <c r="E10" s="11">
        <f>SUMIF('Karácsonyi költségek'!$B$4:$B$104,D10,'Karácsonyi költségek'!$F$4:$F$104)</f>
        <v/>
      </c>
      <c r="F10" s="11">
        <f>SUMIF('Karácsonyi költségek'!$B$4:$B$104,D10,'Karácsonyi költségek'!$G$4:$G$104)</f>
        <v/>
      </c>
      <c r="G10" s="11">
        <f>IFERROR(VLOOKUP(D10,'Beállítások'!$A$4:$B$10,2,FALSE),0)</f>
        <v/>
      </c>
    </row>
    <row r="11">
      <c r="A11" s="18" t="inlineStr">
        <is>
          <t>Hátralévő hónapok</t>
        </is>
      </c>
      <c r="B11" s="19">
        <f>'Beállítások'!$E$6</f>
        <v/>
      </c>
      <c r="D11" s="17" t="inlineStr">
        <is>
          <t>Egyéb</t>
        </is>
      </c>
      <c r="E11" s="7">
        <f>SUMIF('Karácsonyi költségek'!$B$4:$B$104,D11,'Karácsonyi költségek'!$F$4:$F$104)</f>
        <v/>
      </c>
      <c r="F11" s="7">
        <f>SUMIF('Karácsonyi költségek'!$B$4:$B$104,D11,'Karácsonyi költségek'!$G$4:$G$104)</f>
        <v/>
      </c>
      <c r="G11" s="7">
        <f>IFERROR(VLOOKUP(D11,'Beállítások'!$A$4:$B$10,2,FALSE),0)</f>
        <v/>
      </c>
    </row>
    <row r="12">
      <c r="A12" s="17" t="inlineStr">
        <is>
          <t>Szükséges havi megtakarítás</t>
        </is>
      </c>
      <c r="B12" s="7">
        <f>IF(B10="","",IF(B11=0,B10,IFERROR(B10/B11,B10)))</f>
        <v/>
      </c>
    </row>
    <row r="13">
      <c r="A13" s="18" t="inlineStr">
        <is>
          <t>Tartalék aránya</t>
        </is>
      </c>
      <c r="B13" s="20">
        <f>IF(B8="","",IFERROR((B8-B4)/B8,0))</f>
        <v/>
      </c>
    </row>
    <row r="14"/>
    <row r="15"/>
    <row r="16">
      <c r="D16" s="2" t="inlineStr">
        <is>
          <t>Havi megtakarítási nyomon követés</t>
        </is>
      </c>
    </row>
    <row r="17">
      <c r="D17" s="3" t="inlineStr">
        <is>
          <t>Hónap</t>
        </is>
      </c>
      <c r="E17" s="3" t="inlineStr">
        <is>
          <t>Tervezett félretétel</t>
        </is>
      </c>
      <c r="F17" s="3" t="inlineStr">
        <is>
          <t>Tényleges félretétel</t>
        </is>
      </c>
      <c r="G17" s="3" t="inlineStr">
        <is>
          <t>Halmozott eltérés</t>
        </is>
      </c>
    </row>
    <row r="18">
      <c r="D18" s="21" t="n">
        <v>46266</v>
      </c>
      <c r="E18" s="7">
        <f>IF('Beállítások'!$E$6=0,0,IFERROR('Beállítások'!$E$4/'Beállítások'!$E$6,0))</f>
        <v/>
      </c>
      <c r="F18" s="6" t="n">
        <v>55000</v>
      </c>
      <c r="G18" s="7">
        <f>IF(OR(E18="",F18=""),"",IFERROR(SUM($F$18:F18)-SUM($E$18:E18),0))</f>
        <v/>
      </c>
    </row>
    <row r="19">
      <c r="D19" s="22" t="n">
        <v>46296</v>
      </c>
      <c r="E19" s="11">
        <f>IF('Beállítások'!$E$6=0,0,IFERROR('Beállítások'!$E$4/'Beállítások'!$E$6,0))</f>
        <v/>
      </c>
      <c r="F19" s="6" t="n">
        <v>60000</v>
      </c>
      <c r="G19" s="11">
        <f>IF(OR(E19="",F19=""),"",IFERROR(SUM($F$18:F19)-SUM($E$18:E19),0))</f>
        <v/>
      </c>
    </row>
    <row r="20">
      <c r="D20" s="21" t="n">
        <v>46327</v>
      </c>
      <c r="E20" s="7">
        <f>IF('Beállítások'!$E$6=0,0,IFERROR('Beállítások'!$E$4/'Beállítások'!$E$6,0))</f>
        <v/>
      </c>
      <c r="F20" s="7">
        <f>IF('Beállítások'!$E$5="","",IFERROR('Beállítások'!$E$5-SUM(F18:F19),0))</f>
        <v/>
      </c>
      <c r="G20" s="7">
        <f>IF(OR(E20="",F20=""),"",IFERROR(SUM($F$18:F20)-SUM($E$18:E20),0))</f>
        <v/>
      </c>
    </row>
  </sheetData>
  <mergeCells count="1">
    <mergeCell ref="A1:O1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0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0" customWidth="1" min="1" max="1"/>
    <col width="25" customWidth="1" min="2" max="2"/>
    <col width="4" customWidth="1" min="3" max="3"/>
    <col width="34" customWidth="1" min="4" max="4"/>
    <col width="58" customWidth="1" min="5" max="5"/>
  </cols>
  <sheetData>
    <row r="1" ht="28" customHeight="1">
      <c r="A1" s="1" t="inlineStr">
        <is>
          <t>Beállítások és felhasználói paraméterek</t>
        </is>
      </c>
    </row>
    <row r="2"/>
    <row r="3">
      <c r="A3" s="3" t="inlineStr">
        <is>
          <t>Kategória</t>
        </is>
      </c>
      <c r="B3" s="3" t="inlineStr">
        <is>
          <t>Alapértelmezett keret (Ft)</t>
        </is>
      </c>
      <c r="D3" s="3" t="inlineStr">
        <is>
          <t>Paraméter</t>
        </is>
      </c>
      <c r="E3" s="3" t="inlineStr">
        <is>
          <t>Érték</t>
        </is>
      </c>
    </row>
    <row r="4">
      <c r="A4" s="17" t="inlineStr">
        <is>
          <t>Ajándék</t>
        </is>
      </c>
      <c r="B4" s="6" t="n">
        <v>100000</v>
      </c>
      <c r="D4" s="17" t="inlineStr">
        <is>
          <t>Karácsonyi megtakarítási cél (Ft)</t>
        </is>
      </c>
      <c r="E4" s="6" t="n">
        <v>280000</v>
      </c>
    </row>
    <row r="5">
      <c r="A5" s="18" t="inlineStr">
        <is>
          <t>Élelmiszer</t>
        </is>
      </c>
      <c r="B5" s="6" t="n">
        <v>60000</v>
      </c>
      <c r="D5" s="18" t="inlineStr">
        <is>
          <t>Már félretett összeg (Ft)</t>
        </is>
      </c>
      <c r="E5" s="6" t="n">
        <v>165000</v>
      </c>
    </row>
    <row r="6">
      <c r="A6" s="17" t="inlineStr">
        <is>
          <t>Utazás</t>
        </is>
      </c>
      <c r="B6" s="6" t="n">
        <v>45000</v>
      </c>
      <c r="D6" s="17" t="inlineStr">
        <is>
          <t>Hátralévő hónapok</t>
        </is>
      </c>
      <c r="E6" s="23" t="n">
        <v>3</v>
      </c>
    </row>
    <row r="7">
      <c r="A7" s="18" t="inlineStr">
        <is>
          <t>Dekoráció</t>
        </is>
      </c>
      <c r="B7" s="6" t="n">
        <v>25000</v>
      </c>
      <c r="D7" s="18" t="inlineStr">
        <is>
          <t>Pénznem</t>
        </is>
      </c>
      <c r="E7" s="24" t="inlineStr">
        <is>
          <t>Ft</t>
        </is>
      </c>
    </row>
    <row r="8" ht="45" customHeight="1">
      <c r="A8" s="17" t="inlineStr">
        <is>
          <t>Szórakozás</t>
        </is>
      </c>
      <c r="B8" s="6" t="n">
        <v>20000</v>
      </c>
      <c r="D8" s="17" t="inlineStr">
        <is>
          <t>ÁFA-megjegyzés</t>
        </is>
      </c>
      <c r="E8" s="25" t="inlineStr">
        <is>
          <t>Ellenőrizze az aktuális magyarországi ÁFA-kezelést és a bizonylatok adattartalmát.</t>
        </is>
      </c>
    </row>
    <row r="9">
      <c r="A9" s="18" t="inlineStr">
        <is>
          <t>Csomagolás</t>
        </is>
      </c>
      <c r="B9" s="6" t="n">
        <v>12000</v>
      </c>
    </row>
    <row r="10">
      <c r="A10" s="17" t="inlineStr">
        <is>
          <t>Egyéb</t>
        </is>
      </c>
      <c r="B10" s="6" t="n">
        <v>30000</v>
      </c>
    </row>
  </sheetData>
  <autoFilter ref="A3:B10"/>
  <mergeCells count="1">
    <mergeCell ref="A1:E1"/>
  </mergeCells>
  <dataValidations count="4">
    <dataValidation sqref="B4:B10" showErrorMessage="1" showInputMessage="1" allowBlank="0" type="decimal" operator="greaterThanOrEqual">
      <formula1>0</formula1>
    </dataValidation>
    <dataValidation sqref="E4:E5" showErrorMessage="1" showInputMessage="1" allowBlank="0" type="decimal" operator="greaterThanOrEqual">
      <formula1>0</formula1>
    </dataValidation>
    <dataValidation sqref="E6" showErrorMessage="1" showInputMessage="1" allowBlank="0" type="whole" operator="greaterThanOrEqual">
      <formula1>0</formula1>
    </dataValidation>
    <dataValidation sqref="E7" showErrorMessage="1" showInputMessage="1" allowBlank="0" type="list">
      <formula1>"Ft"</formula1>
    </dataValidation>
  </dataValidation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16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8" customWidth="1" min="1" max="1"/>
    <col width="82" customWidth="1" min="2" max="2"/>
    <col width="4" customWidth="1" min="3" max="3"/>
    <col width="4" customWidth="1" min="4" max="4"/>
    <col width="4" customWidth="1" min="5" max="5"/>
    <col width="4" customWidth="1" min="6" max="6"/>
    <col width="4" customWidth="1" min="7" max="7"/>
    <col width="4" customWidth="1" min="8" max="8"/>
  </cols>
  <sheetData>
    <row r="1" ht="28" customHeight="1">
      <c r="A1" s="1" t="inlineStr">
        <is>
          <t>Útmutató a karácsonyi megtakarítási sablonhoz</t>
        </is>
      </c>
    </row>
    <row r="2"/>
    <row r="3">
      <c r="A3" s="3" t="inlineStr">
        <is>
          <t>Munkalap</t>
        </is>
      </c>
      <c r="B3" s="3" t="inlineStr">
        <is>
          <t>Használat</t>
        </is>
      </c>
      <c r="C3" s="3" t="n"/>
      <c r="D3" s="3" t="n"/>
      <c r="E3" s="3" t="n"/>
      <c r="F3" s="3" t="n"/>
      <c r="G3" s="3" t="n"/>
      <c r="H3" s="3" t="n"/>
    </row>
    <row r="4" ht="42" customHeight="1">
      <c r="A4" s="26" t="inlineStr">
        <is>
          <t>Karácsonyi költségek</t>
        </is>
      </c>
      <c r="B4" s="27" t="inlineStr">
        <is>
          <t>Rögzítse a tervezett és tényleges karácsonyi kiadásokat. A Kategóriakeret, Eltérés, Teljesülés és Státusz oszlopok automatikusan számolnak.</t>
        </is>
      </c>
      <c r="C4" s="27" t="n"/>
      <c r="D4" s="27" t="n"/>
      <c r="E4" s="27" t="n"/>
      <c r="F4" s="27" t="n"/>
      <c r="G4" s="27" t="n"/>
      <c r="H4" s="27" t="n"/>
    </row>
    <row r="5" ht="42" customHeight="1">
      <c r="A5" s="28" t="inlineStr">
        <is>
          <t>Összesítő</t>
        </is>
      </c>
      <c r="B5" s="29" t="inlineStr">
        <is>
          <t>Tekintse át a teljes költségvetést, a megtakarítási célt, a hátralévő összeget és a szükséges havi megtakarítást.</t>
        </is>
      </c>
      <c r="C5" s="29" t="n"/>
      <c r="D5" s="29" t="n"/>
      <c r="E5" s="29" t="n"/>
      <c r="F5" s="29" t="n"/>
      <c r="G5" s="29" t="n"/>
      <c r="H5" s="29" t="n"/>
    </row>
    <row r="6" ht="42" customHeight="1">
      <c r="A6" s="26" t="inlineStr">
        <is>
          <t>Beállítások</t>
        </is>
      </c>
      <c r="B6" s="27" t="inlineStr">
        <is>
          <t>Itt adhatók meg a kategóriakeretek, a megtakarítási cél, a már félretett összeg és a hátralévő hónapok száma.</t>
        </is>
      </c>
      <c r="C6" s="27" t="n"/>
      <c r="D6" s="27" t="n"/>
      <c r="E6" s="27" t="n"/>
      <c r="F6" s="27" t="n"/>
      <c r="G6" s="27" t="n"/>
      <c r="H6" s="27" t="n"/>
    </row>
    <row r="7" ht="42" customHeight="1">
      <c r="A7" s="28" t="inlineStr">
        <is>
          <t>Diagramok</t>
        </is>
      </c>
      <c r="B7" s="29" t="inlineStr">
        <is>
          <t>Az oszlop-, kör- és vonaldiagramok a Karácsonyi költségek lapon rögzített adatok módosításakor frissülnek.</t>
        </is>
      </c>
      <c r="C7" s="29" t="n"/>
      <c r="D7" s="29" t="n"/>
      <c r="E7" s="29" t="n"/>
      <c r="F7" s="29" t="n"/>
      <c r="G7" s="29" t="n"/>
      <c r="H7" s="29" t="n"/>
    </row>
    <row r="8"/>
    <row r="9"/>
    <row r="10">
      <c r="A10" s="2" t="inlineStr">
        <is>
          <t>Használati lépések</t>
        </is>
      </c>
    </row>
    <row r="11" ht="30" customHeight="1">
      <c r="A11" s="30" t="inlineStr">
        <is>
          <t>1. Töltse ki vagy módosítsa a halványsárga mezőket.</t>
        </is>
      </c>
      <c r="B11" s="31" t="n"/>
      <c r="C11" s="31" t="n"/>
      <c r="D11" s="31" t="n"/>
      <c r="E11" s="31" t="n"/>
      <c r="F11" s="31" t="n"/>
      <c r="G11" s="31" t="n"/>
      <c r="H11" s="31" t="n"/>
    </row>
    <row r="12" ht="30" customHeight="1">
      <c r="A12" s="30" t="inlineStr">
        <is>
          <t>2. Adja meg a tervezett és tényleges összegeket forintban.</t>
        </is>
      </c>
      <c r="B12" s="31" t="n"/>
      <c r="C12" s="31" t="n"/>
      <c r="D12" s="31" t="n"/>
      <c r="E12" s="31" t="n"/>
      <c r="F12" s="31" t="n"/>
      <c r="G12" s="31" t="n"/>
      <c r="H12" s="31" t="n"/>
    </row>
    <row r="13" ht="30" customHeight="1">
      <c r="A13" s="30" t="inlineStr">
        <is>
          <t>3. A képletek automatikusan kiszámítják az eltérést, a teljesülést és a szükséges havi megtakarítást.</t>
        </is>
      </c>
      <c r="B13" s="31" t="n"/>
      <c r="C13" s="31" t="n"/>
      <c r="D13" s="31" t="n"/>
      <c r="E13" s="31" t="n"/>
      <c r="F13" s="31" t="n"/>
      <c r="G13" s="31" t="n"/>
      <c r="H13" s="31" t="n"/>
    </row>
    <row r="14" ht="30" customHeight="1">
      <c r="A14" s="30" t="inlineStr">
        <is>
          <t>4. A diagramok az adatlap módosításakor frissülnek.</t>
        </is>
      </c>
      <c r="B14" s="31" t="n"/>
      <c r="C14" s="31" t="n"/>
      <c r="D14" s="31" t="n"/>
      <c r="E14" s="31" t="n"/>
      <c r="F14" s="31" t="n"/>
      <c r="G14" s="31" t="n"/>
      <c r="H14" s="31" t="n"/>
    </row>
    <row r="15" ht="30" customHeight="1">
      <c r="A15" s="30" t="inlineStr">
        <is>
          <t>5. A tényleges kiadásoknál érdemes a számla- vagy e-számla-adatokat megőrizni.</t>
        </is>
      </c>
      <c r="B15" s="31" t="n"/>
      <c r="C15" s="31" t="n"/>
      <c r="D15" s="31" t="n"/>
      <c r="E15" s="31" t="n"/>
      <c r="F15" s="31" t="n"/>
      <c r="G15" s="31" t="n"/>
      <c r="H15" s="31" t="n"/>
    </row>
    <row r="16" ht="30" customHeight="1">
      <c r="A16" s="30" t="inlineStr">
        <is>
          <t>6. A kategóriakeretek és a megtakarítási paraméterek a Beállítások munkalapon bármikor módosíthatók.</t>
        </is>
      </c>
      <c r="B16" s="31" t="n"/>
      <c r="C16" s="31" t="n"/>
      <c r="D16" s="31" t="n"/>
      <c r="E16" s="31" t="n"/>
      <c r="F16" s="31" t="n"/>
      <c r="G16" s="31" t="n"/>
      <c r="H16" s="31" t="n"/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2026-09-07T01:00:07Z</dcterms:created>
  <dcterms:modified xmlns:dcterms="http://purl.org/dc/terms/" xmlns:xsi="http://www.w3.org/2001/XMLSchema-instance" xsi:type="dcterms:W3CDTF">2026-09-07T01:00:07Z</dcterms:modified>
</cp:coreProperties>
</file>