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érleti tételek" sheetId="1" state="visible" r:id="rId1"/>
    <sheet xmlns:r="http://schemas.openxmlformats.org/officeDocument/2006/relationships" name="Összesítő" sheetId="2" state="visible" r:id="rId2"/>
    <sheet xmlns:r="http://schemas.openxmlformats.org/officeDocument/2006/relationships" name="Útmutató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.mm.dd."/>
    <numFmt numFmtId="165" formatCode="# ##0 &quot;Ft&quot;"/>
    <numFmt numFmtId="166" formatCode="yyyy.mm."/>
  </numFmts>
  <fonts count="9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b val="1"/>
      <color rgb="0016A34A"/>
    </font>
    <font>
      <b val="1"/>
      <color rgb="00DC2626"/>
    </font>
    <font>
      <b val="1"/>
      <sz val="11"/>
    </font>
    <font>
      <b val="1"/>
    </font>
    <font>
      <b val="1"/>
      <color rgb="00C8102E"/>
      <sz val="12"/>
    </font>
    <font>
      <sz val="11"/>
    </font>
  </fonts>
  <fills count="6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164" fontId="0" fillId="3" borderId="1" applyAlignment="1" pivotButton="0" quotePrefix="0" xfId="0">
      <alignment horizontal="center" vertical="center" wrapText="1"/>
    </xf>
    <xf numFmtId="165" fontId="0" fillId="3" borderId="1" pivotButton="0" quotePrefix="0" xfId="0"/>
    <xf numFmtId="9" fontId="0" fillId="3" borderId="1" applyAlignment="1" pivotButton="0" quotePrefix="0" xfId="0">
      <alignment horizontal="center" vertical="center" wrapText="1"/>
    </xf>
    <xf numFmtId="165" fontId="0" fillId="4" borderId="1" pivotButton="0" quotePrefix="0" xfId="0"/>
    <xf numFmtId="165" fontId="3" fillId="4" borderId="1" pivotButton="0" quotePrefix="0" xfId="0"/>
    <xf numFmtId="0" fontId="0" fillId="3" borderId="1" applyAlignment="1" pivotButton="0" quotePrefix="0" xfId="0">
      <alignment horizontal="left" vertical="center"/>
    </xf>
    <xf numFmtId="0" fontId="4" fillId="4" borderId="1" pivotButton="0" quotePrefix="0" xfId="0"/>
    <xf numFmtId="165" fontId="0" fillId="0" borderId="1" pivotButton="0" quotePrefix="0" xfId="0"/>
    <xf numFmtId="165" fontId="3" fillId="0" borderId="1" pivotButton="0" quotePrefix="0" xfId="0"/>
    <xf numFmtId="0" fontId="4" fillId="0" borderId="1" pivotButton="0" quotePrefix="0" xfId="0"/>
    <xf numFmtId="0" fontId="5" fillId="4" borderId="1" pivotButton="0" quotePrefix="0" xfId="0"/>
    <xf numFmtId="0" fontId="5" fillId="5" borderId="1" pivotButton="0" quotePrefix="0" xfId="0"/>
    <xf numFmtId="165" fontId="6" fillId="0" borderId="1" pivotButton="0" quotePrefix="0" xfId="0"/>
    <xf numFmtId="1" fontId="6" fillId="0" borderId="1" pivotButton="0" quotePrefix="0" xfId="0"/>
    <xf numFmtId="1" fontId="4" fillId="0" borderId="1" pivotButton="0" quotePrefix="0" xfId="0"/>
    <xf numFmtId="9" fontId="6" fillId="0" borderId="1" pivotButton="0" quotePrefix="0" xfId="0"/>
    <xf numFmtId="0" fontId="7" fillId="0" borderId="0" pivotButton="0" quotePrefix="0" xfId="0"/>
    <xf numFmtId="166" fontId="0" fillId="0" borderId="1" applyAlignment="1" pivotButton="0" quotePrefix="0" xfId="0">
      <alignment horizontal="center" vertical="center" wrapText="1"/>
    </xf>
    <xf numFmtId="0" fontId="2" fillId="2" borderId="1" pivotButton="0" quotePrefix="0" xfId="0"/>
    <xf numFmtId="0" fontId="0" fillId="4" borderId="1" pivotButton="0" quotePrefix="0" xfId="0"/>
    <xf numFmtId="0" fontId="0" fillId="0" borderId="1" pivotButton="0" quotePrefix="0" xfId="0"/>
    <xf numFmtId="0" fontId="7" fillId="0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164" fontId="0" fillId="3" borderId="1" applyAlignment="1" pivotButton="0" quotePrefix="0" xfId="0">
      <alignment horizontal="center" vertical="center" wrapText="1"/>
    </xf>
    <xf numFmtId="165" fontId="0" fillId="3" borderId="1" pivotButton="0" quotePrefix="0" xfId="0"/>
    <xf numFmtId="165" fontId="0" fillId="4" borderId="1" pivotButton="0" quotePrefix="0" xfId="0"/>
    <xf numFmtId="165" fontId="3" fillId="4" borderId="1" pivotButton="0" quotePrefix="0" xfId="0"/>
    <xf numFmtId="165" fontId="0" fillId="0" borderId="1" pivotButton="0" quotePrefix="0" xfId="0"/>
    <xf numFmtId="165" fontId="3" fillId="0" borderId="1" pivotButton="0" quotePrefix="0" xfId="0"/>
    <xf numFmtId="165" fontId="6" fillId="0" borderId="1" pivotButton="0" quotePrefix="0" xfId="0"/>
    <xf numFmtId="166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Havi bruttó bevétel és nettó jövedelem (2026)</a:t>
            </a:r>
          </a:p>
        </rich>
      </tx>
    </title>
    <plotArea>
      <lineChart>
        <grouping val="standard"/>
        <ser>
          <idx val="0"/>
          <order val="0"/>
          <tx>
            <strRef>
              <f>'Összesítő'!D13</f>
            </strRef>
          </tx>
          <spPr>
            <a:ln xmlns:a="http://schemas.openxmlformats.org/drawingml/2006/main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'Összesítő'!$A$14:$A$25</f>
            </numRef>
          </cat>
          <val>
            <numRef>
              <f>'Összesítő'!$D$14:$D$25</f>
            </numRef>
          </val>
        </ser>
        <ser>
          <idx val="1"/>
          <order val="1"/>
          <tx>
            <strRef>
              <f>'Összesítő'!F13</f>
            </strRef>
          </tx>
          <spPr>
            <a:ln xmlns:a="http://schemas.openxmlformats.org/drawingml/2006/main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'Összesítő'!$A$14:$A$25</f>
            </numRef>
          </cat>
          <val>
            <numRef>
              <f>'Összesítő'!$F$14:$F$25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Hónap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Ft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Bruttó bevétel városonként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'Összesítő'!B29</f>
            </strRef>
          </tx>
          <spPr>
            <a:ln xmlns:a="http://schemas.openxmlformats.org/drawingml/2006/main">
              <a:prstDash val="solid"/>
            </a:ln>
          </spPr>
          <cat>
            <numRef>
              <f>'Összesítő'!$A$30:$A$38</f>
            </numRef>
          </cat>
          <val>
            <numRef>
              <f>'Összesítő'!$B$30:$B$38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Fizetési státuszok megoszlása</a:t>
            </a:r>
          </a:p>
        </rich>
      </tx>
    </title>
    <plotArea>
      <pieChart>
        <varyColors val="1"/>
        <ser>
          <idx val="0"/>
          <order val="0"/>
          <tx>
            <strRef>
              <f>'Összesítő'!E29</f>
            </strRef>
          </tx>
          <spPr>
            <a:ln xmlns:a="http://schemas.openxmlformats.org/drawingml/2006/main">
              <a:prstDash val="solid"/>
            </a:ln>
          </spPr>
          <cat>
            <numRef>
              <f>'Összesítő'!$D$30:$D$33</f>
            </numRef>
          </cat>
          <val>
            <numRef>
              <f>'Összesítő'!$E$30:$E$33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19</row>
      <rowOff>0</rowOff>
    </from>
    <ext cx="50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7</col>
      <colOff>0</colOff>
      <row>36</row>
      <rowOff>0</rowOff>
    </from>
    <ext cx="360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20" customWidth="1" min="3" max="3"/>
    <col width="16" customWidth="1" min="4" max="4"/>
    <col width="32" customWidth="1" min="5" max="5"/>
    <col width="16" customWidth="1" min="6" max="6"/>
    <col width="14" customWidth="1" min="7" max="7"/>
    <col width="13" customWidth="1" min="8" max="8"/>
    <col width="13" customWidth="1" min="9" max="9"/>
    <col width="13" customWidth="1" min="10" max="10"/>
    <col width="14" customWidth="1" min="11" max="11"/>
    <col width="14" customWidth="1" min="12" max="12"/>
    <col width="14" customWidth="1" min="13" max="13"/>
    <col width="18" customWidth="1" min="14" max="14"/>
    <col width="14" customWidth="1" min="15" max="15"/>
    <col width="10" customWidth="1" min="16" max="16"/>
    <col width="14" customWidth="1" min="17" max="17"/>
    <col width="15" customWidth="1" min="18" max="18"/>
    <col width="17" customWidth="1" min="19" max="19"/>
    <col width="16" customWidth="1" min="20" max="20"/>
    <col width="16" customWidth="1" min="21" max="21"/>
    <col width="15" customWidth="1" min="22" max="22"/>
    <col width="26" customWidth="1" min="23" max="23"/>
    <col width="18" customWidth="1" min="24" max="24"/>
  </cols>
  <sheetData>
    <row r="1" ht="28" customHeight="1">
      <c r="A1" s="1" t="inlineStr">
        <is>
          <t>Ingatlan bérbeadás – bérleti tételek nyilvántartása (2026)</t>
        </is>
      </c>
    </row>
    <row r="2" ht="40" customHeight="1">
      <c r="A2" s="2" t="inlineStr">
        <is>
          <t>Tételazonosító</t>
        </is>
      </c>
      <c r="B2" s="2" t="inlineStr">
        <is>
          <t>Bérbeadó neve</t>
        </is>
      </c>
      <c r="C2" s="2" t="inlineStr">
        <is>
          <t>Bérlő neve / cégnév</t>
        </is>
      </c>
      <c r="D2" s="2" t="inlineStr">
        <is>
          <t>Bérlő típusa</t>
        </is>
      </c>
      <c r="E2" s="2" t="inlineStr">
        <is>
          <t>Ingatlan címe</t>
        </is>
      </c>
      <c r="F2" s="2" t="inlineStr">
        <is>
          <t>Város</t>
        </is>
      </c>
      <c r="G2" s="2" t="inlineStr">
        <is>
          <t>Ingatlantípus</t>
        </is>
      </c>
      <c r="H2" s="2" t="inlineStr">
        <is>
          <t>Időszak kezdete</t>
        </is>
      </c>
      <c r="I2" s="2" t="inlineStr">
        <is>
          <t>Időszak vége</t>
        </is>
      </c>
      <c r="J2" s="2" t="inlineStr">
        <is>
          <t>Számla kelte</t>
        </is>
      </c>
      <c r="K2" s="2" t="inlineStr">
        <is>
          <t>Fizetési határidő</t>
        </is>
      </c>
      <c r="L2" s="2" t="inlineStr">
        <is>
          <t>Fizetés dátuma</t>
        </is>
      </c>
      <c r="M2" s="2" t="inlineStr">
        <is>
          <t>Bérleti díj (Ft)</t>
        </is>
      </c>
      <c r="N2" s="2" t="inlineStr">
        <is>
          <t>Közös költség / rezsi (Ft)</t>
        </is>
      </c>
      <c r="O2" s="2" t="inlineStr">
        <is>
          <t>Egyéb bevétel (Ft)</t>
        </is>
      </c>
      <c r="P2" s="2" t="inlineStr">
        <is>
          <t>ÁFA-kulcs</t>
        </is>
      </c>
      <c r="Q2" s="2" t="inlineStr">
        <is>
          <t>ÁFA összege (Ft)</t>
        </is>
      </c>
      <c r="R2" s="2" t="inlineStr">
        <is>
          <t>Bruttó bevétel (Ft)</t>
        </is>
      </c>
      <c r="S2" s="2" t="inlineStr">
        <is>
          <t>Elszámolható költség (Ft)</t>
        </is>
      </c>
      <c r="T2" s="2" t="inlineStr">
        <is>
          <t>SZJA / adóelőleg (Ft)</t>
        </is>
      </c>
      <c r="U2" s="2" t="inlineStr">
        <is>
          <t>Nettó jövedelem (Ft)</t>
        </is>
      </c>
      <c r="V2" s="2" t="inlineStr">
        <is>
          <t>Fizetési státusz</t>
        </is>
      </c>
      <c r="W2" s="2" t="inlineStr">
        <is>
          <t>Megjegyzés</t>
        </is>
      </c>
      <c r="X2" s="2" t="inlineStr">
        <is>
          <t>Fizetési figyelmeztetés</t>
        </is>
      </c>
    </row>
    <row r="3">
      <c r="A3" s="3" t="inlineStr">
        <is>
          <t>BÉR-2026-001</t>
        </is>
      </c>
      <c r="B3" s="4" t="inlineStr">
        <is>
          <t>Nagy Péter</t>
        </is>
      </c>
      <c r="C3" s="4" t="inlineStr">
        <is>
          <t>Kovács Anna</t>
        </is>
      </c>
      <c r="D3" s="3" t="inlineStr">
        <is>
          <t>Magánszemély</t>
        </is>
      </c>
      <c r="E3" s="4" t="inlineStr">
        <is>
          <t>Budapest, XIII. kerület, Váci út 12.</t>
        </is>
      </c>
      <c r="F3" s="3" t="inlineStr">
        <is>
          <t>Budapest</t>
        </is>
      </c>
      <c r="G3" s="3" t="inlineStr">
        <is>
          <t>Lakás</t>
        </is>
      </c>
      <c r="H3" s="28" t="n">
        <v>46023</v>
      </c>
      <c r="I3" s="28" t="n">
        <v>46053</v>
      </c>
      <c r="J3" s="28" t="n">
        <v>46027</v>
      </c>
      <c r="K3" s="28" t="n">
        <v>46037</v>
      </c>
      <c r="L3" s="28" t="n">
        <v>46034</v>
      </c>
      <c r="M3" s="29" t="n">
        <v>220000</v>
      </c>
      <c r="N3" s="29" t="n">
        <v>35000</v>
      </c>
      <c r="O3" s="29" t="n">
        <v>0</v>
      </c>
      <c r="P3" s="7" t="n">
        <v>0</v>
      </c>
      <c r="Q3" s="30">
        <f>(M3+N3+O3)*P3</f>
        <v/>
      </c>
      <c r="R3" s="30">
        <f>SUM(M3:O3)+Q3</f>
        <v/>
      </c>
      <c r="S3" s="30" t="n">
        <v>42000</v>
      </c>
      <c r="T3" s="30">
        <f>MAX(0,(M3+N3+O3-S3)*15%)</f>
        <v/>
      </c>
      <c r="U3" s="31">
        <f>R3-S3-T3</f>
        <v/>
      </c>
      <c r="V3" s="3" t="inlineStr">
        <is>
          <t>Fizetve</t>
        </is>
      </c>
      <c r="W3" s="10" t="inlineStr">
        <is>
          <t>Havi bérlet, január</t>
        </is>
      </c>
      <c r="X3" s="11">
        <f>IF(AND(V3&lt;&gt;"Fizetve",K3&lt;TODAY()),"Késedelmes","Rendben")</f>
        <v/>
      </c>
    </row>
    <row r="4">
      <c r="A4" s="3" t="inlineStr">
        <is>
          <t>BÉR-2026-002</t>
        </is>
      </c>
      <c r="B4" s="4" t="inlineStr">
        <is>
          <t>Kovács Anna</t>
        </is>
      </c>
      <c r="C4" s="4" t="inlineStr">
        <is>
          <t>Alfa Kft.</t>
        </is>
      </c>
      <c r="D4" s="3" t="inlineStr">
        <is>
          <t>Kft.</t>
        </is>
      </c>
      <c r="E4" s="4" t="inlineStr">
        <is>
          <t>Budapest, XI. kerület, Alíz utca 3.</t>
        </is>
      </c>
      <c r="F4" s="3" t="inlineStr">
        <is>
          <t>Budapest</t>
        </is>
      </c>
      <c r="G4" s="3" t="inlineStr">
        <is>
          <t>Iroda</t>
        </is>
      </c>
      <c r="H4" s="28" t="n">
        <v>46054</v>
      </c>
      <c r="I4" s="28" t="n">
        <v>46081</v>
      </c>
      <c r="J4" s="28" t="n">
        <v>46058</v>
      </c>
      <c r="K4" s="28" t="n">
        <v>46068</v>
      </c>
      <c r="L4" s="28" t="n">
        <v>46067</v>
      </c>
      <c r="M4" s="29" t="n">
        <v>480000</v>
      </c>
      <c r="N4" s="29" t="n">
        <v>65000</v>
      </c>
      <c r="O4" s="29" t="n">
        <v>15000</v>
      </c>
      <c r="P4" s="7" t="n">
        <v>0.27</v>
      </c>
      <c r="Q4" s="32">
        <f>(M4+N4+O4)*P4</f>
        <v/>
      </c>
      <c r="R4" s="32">
        <f>SUM(M4:O4)+Q4</f>
        <v/>
      </c>
      <c r="S4" s="32" t="n">
        <v>78000</v>
      </c>
      <c r="T4" s="32">
        <f>MAX(0,(M4+N4+O4-S4)*15%)</f>
        <v/>
      </c>
      <c r="U4" s="33">
        <f>R4-S4-T4</f>
        <v/>
      </c>
      <c r="V4" s="3" t="inlineStr">
        <is>
          <t>Fizetve</t>
        </is>
      </c>
      <c r="W4" s="10" t="inlineStr">
        <is>
          <t>Irodabérlet, ÁFÁs számla</t>
        </is>
      </c>
      <c r="X4" s="14">
        <f>IF(AND(V4&lt;&gt;"Fizetve",K4&lt;TODAY()),"Késedelmes","Rendben")</f>
        <v/>
      </c>
    </row>
    <row r="5">
      <c r="A5" s="3" t="inlineStr">
        <is>
          <t>BÉR-2026-003</t>
        </is>
      </c>
      <c r="B5" s="4" t="inlineStr">
        <is>
          <t>Szabó Gábor</t>
        </is>
      </c>
      <c r="C5" s="4" t="inlineStr">
        <is>
          <t>Tóth Erzsébet</t>
        </is>
      </c>
      <c r="D5" s="3" t="inlineStr">
        <is>
          <t>Magánszemély</t>
        </is>
      </c>
      <c r="E5" s="4" t="inlineStr">
        <is>
          <t>Debrecen, Piac utca 22.</t>
        </is>
      </c>
      <c r="F5" s="3" t="inlineStr">
        <is>
          <t>Debrecen</t>
        </is>
      </c>
      <c r="G5" s="3" t="inlineStr">
        <is>
          <t>Lakás</t>
        </is>
      </c>
      <c r="H5" s="28" t="n">
        <v>46054</v>
      </c>
      <c r="I5" s="28" t="n">
        <v>46081</v>
      </c>
      <c r="J5" s="28" t="n">
        <v>46056</v>
      </c>
      <c r="K5" s="28" t="n">
        <v>46066</v>
      </c>
      <c r="L5" s="28" t="n">
        <v>46063</v>
      </c>
      <c r="M5" s="29" t="n">
        <v>180000</v>
      </c>
      <c r="N5" s="29" t="n">
        <v>28000</v>
      </c>
      <c r="O5" s="29" t="n">
        <v>0</v>
      </c>
      <c r="P5" s="7" t="n">
        <v>0</v>
      </c>
      <c r="Q5" s="30">
        <f>(M5+N5+O5)*P5</f>
        <v/>
      </c>
      <c r="R5" s="30">
        <f>SUM(M5:O5)+Q5</f>
        <v/>
      </c>
      <c r="S5" s="30" t="n">
        <v>30000</v>
      </c>
      <c r="T5" s="30">
        <f>MAX(0,(M5+N5+O5-S5)*15%)</f>
        <v/>
      </c>
      <c r="U5" s="31">
        <f>R5-S5-T5</f>
        <v/>
      </c>
      <c r="V5" s="3" t="inlineStr">
        <is>
          <t>Fizetve</t>
        </is>
      </c>
      <c r="W5" s="10" t="inlineStr"/>
      <c r="X5" s="11">
        <f>IF(AND(V5&lt;&gt;"Fizetve",K5&lt;TODAY()),"Késedelmes","Rendben")</f>
        <v/>
      </c>
    </row>
    <row r="6">
      <c r="A6" s="3" t="inlineStr">
        <is>
          <t>BÉR-2026-004</t>
        </is>
      </c>
      <c r="B6" s="4" t="inlineStr">
        <is>
          <t>Tóth Erzsébet</t>
        </is>
      </c>
      <c r="C6" s="4" t="inlineStr">
        <is>
          <t>Beta Bt.</t>
        </is>
      </c>
      <c r="D6" s="3" t="inlineStr">
        <is>
          <t>Bt.</t>
        </is>
      </c>
      <c r="E6" s="4" t="inlineStr">
        <is>
          <t>Szeged, Kárász utca 8.</t>
        </is>
      </c>
      <c r="F6" s="3" t="inlineStr">
        <is>
          <t>Szeged</t>
        </is>
      </c>
      <c r="G6" s="3" t="inlineStr">
        <is>
          <t>Üzlethelyiség</t>
        </is>
      </c>
      <c r="H6" s="28" t="n">
        <v>46082</v>
      </c>
      <c r="I6" s="28" t="n">
        <v>46112</v>
      </c>
      <c r="J6" s="28" t="n">
        <v>46086</v>
      </c>
      <c r="K6" s="28" t="n">
        <v>46096</v>
      </c>
      <c r="L6" s="28" t="n">
        <v>46101</v>
      </c>
      <c r="M6" s="29" t="n">
        <v>650000</v>
      </c>
      <c r="N6" s="29" t="n">
        <v>95000</v>
      </c>
      <c r="O6" s="29" t="n">
        <v>20000</v>
      </c>
      <c r="P6" s="7" t="n">
        <v>0.27</v>
      </c>
      <c r="Q6" s="32">
        <f>(M6+N6+O6)*P6</f>
        <v/>
      </c>
      <c r="R6" s="32">
        <f>SUM(M6:O6)+Q6</f>
        <v/>
      </c>
      <c r="S6" s="32" t="n">
        <v>95000</v>
      </c>
      <c r="T6" s="32">
        <f>MAX(0,(M6+N6+O6-S6)*15%)</f>
        <v/>
      </c>
      <c r="U6" s="33">
        <f>R6-S6-T6</f>
        <v/>
      </c>
      <c r="V6" s="3" t="inlineStr">
        <is>
          <t>Fizetve</t>
        </is>
      </c>
      <c r="W6" s="10" t="inlineStr">
        <is>
          <t>Késedelmesen fizetve</t>
        </is>
      </c>
      <c r="X6" s="14">
        <f>IF(AND(V6&lt;&gt;"Fizetve",K6&lt;TODAY()),"Késedelmes","Rendben")</f>
        <v/>
      </c>
    </row>
    <row r="7">
      <c r="A7" s="3" t="inlineStr">
        <is>
          <t>BÉR-2026-005</t>
        </is>
      </c>
      <c r="B7" s="4" t="inlineStr">
        <is>
          <t>Horváth Zoltán</t>
        </is>
      </c>
      <c r="C7" s="4" t="inlineStr">
        <is>
          <t>Gamma Kft.</t>
        </is>
      </c>
      <c r="D7" s="3" t="inlineStr">
        <is>
          <t>Kft.</t>
        </is>
      </c>
      <c r="E7" s="4" t="inlineStr">
        <is>
          <t>Győr, Baross út 15.</t>
        </is>
      </c>
      <c r="F7" s="3" t="inlineStr">
        <is>
          <t>Győr</t>
        </is>
      </c>
      <c r="G7" s="3" t="inlineStr">
        <is>
          <t>Iroda</t>
        </is>
      </c>
      <c r="H7" s="28" t="n">
        <v>46082</v>
      </c>
      <c r="I7" s="28" t="n">
        <v>46112</v>
      </c>
      <c r="J7" s="28" t="n">
        <v>46086</v>
      </c>
      <c r="K7" s="28" t="n">
        <v>46096</v>
      </c>
      <c r="L7" s="28" t="n"/>
      <c r="M7" s="29" t="n">
        <v>420000</v>
      </c>
      <c r="N7" s="29" t="n">
        <v>55000</v>
      </c>
      <c r="O7" s="29" t="n">
        <v>0</v>
      </c>
      <c r="P7" s="7" t="n">
        <v>0.27</v>
      </c>
      <c r="Q7" s="30">
        <f>(M7+N7+O7)*P7</f>
        <v/>
      </c>
      <c r="R7" s="30">
        <f>SUM(M7:O7)+Q7</f>
        <v/>
      </c>
      <c r="S7" s="30" t="n">
        <v>60000</v>
      </c>
      <c r="T7" s="30">
        <f>MAX(0,(M7+N7+O7-S7)*15%)</f>
        <v/>
      </c>
      <c r="U7" s="31">
        <f>R7-S7-T7</f>
        <v/>
      </c>
      <c r="V7" s="3" t="inlineStr">
        <is>
          <t>Késedelmes</t>
        </is>
      </c>
      <c r="W7" s="10" t="inlineStr">
        <is>
          <t>Fizetési felszólítás elküldve</t>
        </is>
      </c>
      <c r="X7" s="11">
        <f>IF(AND(V7&lt;&gt;"Fizetve",K7&lt;TODAY()),"Késedelmes","Rendben")</f>
        <v/>
      </c>
    </row>
    <row r="8">
      <c r="A8" s="3" t="inlineStr">
        <is>
          <t>BÉR-2026-006</t>
        </is>
      </c>
      <c r="B8" s="4" t="inlineStr">
        <is>
          <t>Kiss Mária</t>
        </is>
      </c>
      <c r="C8" s="4" t="inlineStr">
        <is>
          <t>Németh Judit</t>
        </is>
      </c>
      <c r="D8" s="3" t="inlineStr">
        <is>
          <t>Magánszemély</t>
        </is>
      </c>
      <c r="E8" s="4" t="inlineStr">
        <is>
          <t>Pécs, Király utca 5.</t>
        </is>
      </c>
      <c r="F8" s="3" t="inlineStr">
        <is>
          <t>Pécs</t>
        </is>
      </c>
      <c r="G8" s="3" t="inlineStr">
        <is>
          <t>Lakás</t>
        </is>
      </c>
      <c r="H8" s="28" t="n">
        <v>46113</v>
      </c>
      <c r="I8" s="28" t="n">
        <v>46142</v>
      </c>
      <c r="J8" s="28" t="n">
        <v>46117</v>
      </c>
      <c r="K8" s="28" t="n">
        <v>46127</v>
      </c>
      <c r="L8" s="28" t="n">
        <v>46127</v>
      </c>
      <c r="M8" s="29" t="n">
        <v>195000</v>
      </c>
      <c r="N8" s="29" t="n">
        <v>32000</v>
      </c>
      <c r="O8" s="29" t="n">
        <v>0</v>
      </c>
      <c r="P8" s="7" t="n">
        <v>0</v>
      </c>
      <c r="Q8" s="32">
        <f>(M8+N8+O8)*P8</f>
        <v/>
      </c>
      <c r="R8" s="32">
        <f>SUM(M8:O8)+Q8</f>
        <v/>
      </c>
      <c r="S8" s="32" t="n">
        <v>25000</v>
      </c>
      <c r="T8" s="32">
        <f>MAX(0,(M8+N8+O8-S8)*15%)</f>
        <v/>
      </c>
      <c r="U8" s="33">
        <f>R8-S8-T8</f>
        <v/>
      </c>
      <c r="V8" s="3" t="inlineStr">
        <is>
          <t>Fizetve</t>
        </is>
      </c>
      <c r="W8" s="10" t="inlineStr"/>
      <c r="X8" s="14">
        <f>IF(AND(V8&lt;&gt;"Fizetve",K8&lt;TODAY()),"Késedelmes","Rendben")</f>
        <v/>
      </c>
    </row>
    <row r="9">
      <c r="A9" s="3" t="inlineStr">
        <is>
          <t>BÉR-2026-007</t>
        </is>
      </c>
      <c r="B9" s="4" t="inlineStr">
        <is>
          <t>Varga István</t>
        </is>
      </c>
      <c r="C9" s="4" t="inlineStr">
        <is>
          <t>Delta Kft.</t>
        </is>
      </c>
      <c r="D9" s="3" t="inlineStr">
        <is>
          <t>Kft.</t>
        </is>
      </c>
      <c r="E9" s="4" t="inlineStr">
        <is>
          <t>Miskolc, Széchenyi utca 40.</t>
        </is>
      </c>
      <c r="F9" s="3" t="inlineStr">
        <is>
          <t>Miskolc</t>
        </is>
      </c>
      <c r="G9" s="3" t="inlineStr">
        <is>
          <t>Üzlethelyiség</t>
        </is>
      </c>
      <c r="H9" s="28" t="n">
        <v>46113</v>
      </c>
      <c r="I9" s="28" t="n">
        <v>46142</v>
      </c>
      <c r="J9" s="28" t="n">
        <v>46117</v>
      </c>
      <c r="K9" s="28" t="n">
        <v>46127</v>
      </c>
      <c r="L9" s="28" t="n"/>
      <c r="M9" s="29" t="n">
        <v>520000</v>
      </c>
      <c r="N9" s="29" t="n">
        <v>70000</v>
      </c>
      <c r="O9" s="29" t="n">
        <v>10000</v>
      </c>
      <c r="P9" s="7" t="n">
        <v>0.27</v>
      </c>
      <c r="Q9" s="30">
        <f>(M9+N9+O9)*P9</f>
        <v/>
      </c>
      <c r="R9" s="30">
        <f>SUM(M9:O9)+Q9</f>
        <v/>
      </c>
      <c r="S9" s="30" t="n">
        <v>85000</v>
      </c>
      <c r="T9" s="30">
        <f>MAX(0,(M9+N9+O9-S9)*15%)</f>
        <v/>
      </c>
      <c r="U9" s="31">
        <f>R9-S9-T9</f>
        <v/>
      </c>
      <c r="V9" s="3" t="inlineStr">
        <is>
          <t>Részben fizetve</t>
        </is>
      </c>
      <c r="W9" s="10" t="inlineStr">
        <is>
          <t>50% megérkezett</t>
        </is>
      </c>
      <c r="X9" s="11">
        <f>IF(AND(V9&lt;&gt;"Fizetve",K9&lt;TODAY()),"Késedelmes","Rendben")</f>
        <v/>
      </c>
    </row>
    <row r="10">
      <c r="A10" s="3" t="inlineStr">
        <is>
          <t>BÉR-2026-008</t>
        </is>
      </c>
      <c r="B10" s="4" t="inlineStr">
        <is>
          <t>Németh Judit</t>
        </is>
      </c>
      <c r="C10" s="4" t="inlineStr">
        <is>
          <t>Farkas Tamás</t>
        </is>
      </c>
      <c r="D10" s="3" t="inlineStr">
        <is>
          <t>egyéni vállalkozó</t>
        </is>
      </c>
      <c r="E10" s="4" t="inlineStr">
        <is>
          <t>Kecskemét, Rákóczi út 2.</t>
        </is>
      </c>
      <c r="F10" s="3" t="inlineStr">
        <is>
          <t>Kecskemét</t>
        </is>
      </c>
      <c r="G10" s="3" t="inlineStr">
        <is>
          <t>Garázs</t>
        </is>
      </c>
      <c r="H10" s="28" t="n">
        <v>46143</v>
      </c>
      <c r="I10" s="28" t="n">
        <v>46173</v>
      </c>
      <c r="J10" s="28" t="n">
        <v>46147</v>
      </c>
      <c r="K10" s="28" t="n">
        <v>46157</v>
      </c>
      <c r="L10" s="28" t="n">
        <v>46156</v>
      </c>
      <c r="M10" s="29" t="n">
        <v>120000</v>
      </c>
      <c r="N10" s="29" t="n">
        <v>10000</v>
      </c>
      <c r="O10" s="29" t="n">
        <v>0</v>
      </c>
      <c r="P10" s="7" t="n">
        <v>0</v>
      </c>
      <c r="Q10" s="32">
        <f>(M10+N10+O10)*P10</f>
        <v/>
      </c>
      <c r="R10" s="32">
        <f>SUM(M10:O10)+Q10</f>
        <v/>
      </c>
      <c r="S10" s="32" t="n">
        <v>10000</v>
      </c>
      <c r="T10" s="32">
        <f>MAX(0,(M10+N10+O10-S10)*15%)</f>
        <v/>
      </c>
      <c r="U10" s="33">
        <f>R10-S10-T10</f>
        <v/>
      </c>
      <c r="V10" s="3" t="inlineStr">
        <is>
          <t>Fizetve</t>
        </is>
      </c>
      <c r="W10" s="10" t="inlineStr">
        <is>
          <t>Garázsbérlet</t>
        </is>
      </c>
      <c r="X10" s="14">
        <f>IF(AND(V10&lt;&gt;"Fizetve",K10&lt;TODAY()),"Késedelmes","Rendben")</f>
        <v/>
      </c>
    </row>
    <row r="11">
      <c r="A11" s="3" t="inlineStr">
        <is>
          <t>BÉR-2026-009</t>
        </is>
      </c>
      <c r="B11" s="4" t="inlineStr">
        <is>
          <t>Farkas Tamás</t>
        </is>
      </c>
      <c r="C11" s="4" t="inlineStr">
        <is>
          <t>Epsilon Bt.</t>
        </is>
      </c>
      <c r="D11" s="3" t="inlineStr">
        <is>
          <t>Bt.</t>
        </is>
      </c>
      <c r="E11" s="4" t="inlineStr">
        <is>
          <t>Székesfehérvár, Fő utca 18.</t>
        </is>
      </c>
      <c r="F11" s="3" t="inlineStr">
        <is>
          <t>Székesfehérvár</t>
        </is>
      </c>
      <c r="G11" s="3" t="inlineStr">
        <is>
          <t>Iroda</t>
        </is>
      </c>
      <c r="H11" s="28" t="n">
        <v>46143</v>
      </c>
      <c r="I11" s="28" t="n">
        <v>46173</v>
      </c>
      <c r="J11" s="28" t="n">
        <v>46147</v>
      </c>
      <c r="K11" s="28" t="n">
        <v>46157</v>
      </c>
      <c r="L11" s="28" t="n">
        <v>46158</v>
      </c>
      <c r="M11" s="29" t="n">
        <v>380000</v>
      </c>
      <c r="N11" s="29" t="n">
        <v>48000</v>
      </c>
      <c r="O11" s="29" t="n">
        <v>5000</v>
      </c>
      <c r="P11" s="7" t="n">
        <v>0.27</v>
      </c>
      <c r="Q11" s="30">
        <f>(M11+N11+O11)*P11</f>
        <v/>
      </c>
      <c r="R11" s="30">
        <f>SUM(M11:O11)+Q11</f>
        <v/>
      </c>
      <c r="S11" s="30" t="n">
        <v>55000</v>
      </c>
      <c r="T11" s="30">
        <f>MAX(0,(M11+N11+O11-S11)*15%)</f>
        <v/>
      </c>
      <c r="U11" s="31">
        <f>R11-S11-T11</f>
        <v/>
      </c>
      <c r="V11" s="3" t="inlineStr">
        <is>
          <t>Fizetve</t>
        </is>
      </c>
      <c r="W11" s="10" t="inlineStr"/>
      <c r="X11" s="11">
        <f>IF(AND(V11&lt;&gt;"Fizetve",K11&lt;TODAY()),"Késedelmes","Rendben")</f>
        <v/>
      </c>
    </row>
    <row r="12">
      <c r="A12" s="3" t="inlineStr">
        <is>
          <t>BÉR-2026-010</t>
        </is>
      </c>
      <c r="B12" s="4" t="inlineStr">
        <is>
          <t>Balogh Éva</t>
        </is>
      </c>
      <c r="C12" s="4" t="inlineStr">
        <is>
          <t>Sigma Kft.</t>
        </is>
      </c>
      <c r="D12" s="3" t="inlineStr">
        <is>
          <t>Kft.</t>
        </is>
      </c>
      <c r="E12" s="4" t="inlineStr">
        <is>
          <t>Szombathely, Kossuth utca 7.</t>
        </is>
      </c>
      <c r="F12" s="3" t="inlineStr">
        <is>
          <t>Szombathely</t>
        </is>
      </c>
      <c r="G12" s="3" t="inlineStr">
        <is>
          <t>Lakás</t>
        </is>
      </c>
      <c r="H12" s="28" t="n">
        <v>46174</v>
      </c>
      <c r="I12" s="28" t="n">
        <v>46203</v>
      </c>
      <c r="J12" s="28" t="n">
        <v>46178</v>
      </c>
      <c r="K12" s="28" t="n">
        <v>46188</v>
      </c>
      <c r="L12" s="28" t="n"/>
      <c r="M12" s="29" t="n">
        <v>240000</v>
      </c>
      <c r="N12" s="29" t="n">
        <v>30000</v>
      </c>
      <c r="O12" s="29" t="n">
        <v>0</v>
      </c>
      <c r="P12" s="7" t="n">
        <v>0</v>
      </c>
      <c r="Q12" s="32">
        <f>(M12+N12+O12)*P12</f>
        <v/>
      </c>
      <c r="R12" s="32">
        <f>SUM(M12:O12)+Q12</f>
        <v/>
      </c>
      <c r="S12" s="32" t="n">
        <v>32000</v>
      </c>
      <c r="T12" s="32">
        <f>MAX(0,(M12+N12+O12-S12)*15%)</f>
        <v/>
      </c>
      <c r="U12" s="33">
        <f>R12-S12-T12</f>
        <v/>
      </c>
      <c r="V12" s="3" t="inlineStr">
        <is>
          <t>Nyitott</t>
        </is>
      </c>
      <c r="W12" s="10" t="inlineStr">
        <is>
          <t>Júniusi díj, várható fizetés</t>
        </is>
      </c>
      <c r="X12" s="14">
        <f>IF(AND(V12&lt;&gt;"Fizetve",K12&lt;TODAY()),"Késedelmes","Rendben")</f>
        <v/>
      </c>
    </row>
  </sheetData>
  <mergeCells count="1">
    <mergeCell ref="A1:X1"/>
  </mergeCells>
  <conditionalFormatting sqref="V3:V12">
    <cfRule type="expression" priority="1" dxfId="0" stopIfTrue="1">
      <formula>$V3="Késedelmes"</formula>
    </cfRule>
    <cfRule type="expression" priority="2" dxfId="1" stopIfTrue="1">
      <formula>$V3="Fizetve"</formula>
    </cfRule>
  </conditionalFormatting>
  <dataValidations count="4">
    <dataValidation sqref="V3:V12" showErrorMessage="1" showInputMessage="1" allowBlank="1" type="list">
      <formula1>"Fizetve,Részben fizetve,Késedelmes,Nyitott"</formula1>
    </dataValidation>
    <dataValidation sqref="D3:D12" showErrorMessage="1" showInputMessage="1" allowBlank="1" type="list">
      <formula1>"Magánszemély,Kft.,Bt.,egyéni vállalkozó"</formula1>
    </dataValidation>
    <dataValidation sqref="G3:G12" showErrorMessage="1" showInputMessage="1" allowBlank="1" type="list">
      <formula1>"Lakás,Iroda,Üzlethelyiség,Garázs"</formula1>
    </dataValidation>
    <dataValidation sqref="P3:P12" showErrorMessage="1" showInputMessage="1" allowBlank="1" type="list">
      <formula1>"0,0.05,0.18,0.27"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8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16" customWidth="1" min="3" max="3"/>
    <col width="18" customWidth="1" min="4" max="4"/>
    <col width="14" customWidth="1" min="5" max="5"/>
    <col width="18" customWidth="1" min="6" max="6"/>
    <col width="14" customWidth="1" min="7" max="7"/>
    <col width="14" customWidth="1" min="8" max="8"/>
  </cols>
  <sheetData>
    <row r="1" ht="28" customHeight="1">
      <c r="A1" s="1" t="inlineStr">
        <is>
          <t>Összesítő – vezetői áttekintés</t>
        </is>
      </c>
    </row>
    <row r="2"/>
    <row r="3">
      <c r="A3" s="15" t="inlineStr">
        <is>
          <t>Összes bérleti díj</t>
        </is>
      </c>
      <c r="B3" s="33">
        <f>SUM('Bérleti tételek'!M3:M12)</f>
        <v/>
      </c>
    </row>
    <row r="4">
      <c r="A4" s="16" t="inlineStr">
        <is>
          <t>Összes bevétel</t>
        </is>
      </c>
      <c r="B4" s="33">
        <f>SUM('Bérleti tételek'!R3:R12)</f>
        <v/>
      </c>
    </row>
    <row r="5">
      <c r="A5" s="15" t="inlineStr">
        <is>
          <t>Átlagos bruttó bevétel</t>
        </is>
      </c>
      <c r="B5" s="34">
        <f>IFERROR(AVERAGE('Bérleti tételek'!R3:R12),0)</f>
        <v/>
      </c>
    </row>
    <row r="6">
      <c r="A6" s="16" t="inlineStr">
        <is>
          <t>Összes elszámolható költség</t>
        </is>
      </c>
      <c r="B6" s="34">
        <f>SUM('Bérleti tételek'!S3:S12)</f>
        <v/>
      </c>
    </row>
    <row r="7">
      <c r="A7" s="15" t="inlineStr">
        <is>
          <t>Összes nettó jövedelem</t>
        </is>
      </c>
      <c r="B7" s="33">
        <f>SUM('Bérleti tételek'!U3:U12)</f>
        <v/>
      </c>
    </row>
    <row r="8">
      <c r="A8" s="16" t="inlineStr">
        <is>
          <t>Fizetett tételek száma</t>
        </is>
      </c>
      <c r="B8" s="18">
        <f>COUNTIF('Bérleti tételek'!V3:V12,"Fizetve")</f>
        <v/>
      </c>
    </row>
    <row r="9">
      <c r="A9" s="15" t="inlineStr">
        <is>
          <t>Késedelmes tételek száma</t>
        </is>
      </c>
      <c r="B9" s="19">
        <f>COUNTIF('Bérleti tételek'!V3:V12,"Késedelmes")</f>
        <v/>
      </c>
    </row>
    <row r="10">
      <c r="A10" s="16" t="inlineStr">
        <is>
          <t>Fizetési arány</t>
        </is>
      </c>
      <c r="B10" s="20">
        <f>IFERROR(COUNTIF('Bérleti tételek'!V3:V12,"Fizetve")/COUNTA('Bérleti tételek'!A3:A12),0)</f>
        <v/>
      </c>
    </row>
    <row r="11"/>
    <row r="12">
      <c r="A12" s="21" t="inlineStr">
        <is>
          <t>Havi összesítő (2026)</t>
        </is>
      </c>
    </row>
    <row r="13">
      <c r="A13" s="2" t="inlineStr">
        <is>
          <t>Hónap</t>
        </is>
      </c>
      <c r="B13" s="2" t="inlineStr">
        <is>
          <t>Bérleti díj</t>
        </is>
      </c>
      <c r="C13" s="2" t="inlineStr">
        <is>
          <t>Egyéb bevétel</t>
        </is>
      </c>
      <c r="D13" s="2" t="inlineStr">
        <is>
          <t>Bruttó bevétel</t>
        </is>
      </c>
      <c r="E13" s="2" t="inlineStr">
        <is>
          <t>Költség</t>
        </is>
      </c>
      <c r="F13" s="2" t="inlineStr">
        <is>
          <t>Nettó jövedelem</t>
        </is>
      </c>
    </row>
    <row r="14">
      <c r="A14" s="35" t="n">
        <v>46023</v>
      </c>
      <c r="B14" s="32">
        <f>SUMIF('Bérleti tételek'!$H$3:$H$12,A14,'Bérleti tételek'!$M$3:$M$12)</f>
        <v/>
      </c>
      <c r="C14" s="32">
        <f>SUMIF('Bérleti tételek'!$H$3:$H$12,A14,'Bérleti tételek'!$O$3:$O$12)</f>
        <v/>
      </c>
      <c r="D14" s="32">
        <f>SUMIF('Bérleti tételek'!$H$3:$H$12,A14,'Bérleti tételek'!$R$3:$R$12)</f>
        <v/>
      </c>
      <c r="E14" s="32">
        <f>SUMIF('Bérleti tételek'!$H$3:$H$12,A14,'Bérleti tételek'!$S$3:$S$12)</f>
        <v/>
      </c>
      <c r="F14" s="32">
        <f>SUMIF('Bérleti tételek'!$H$3:$H$12,A14,'Bérleti tételek'!$U$3:$U$12)</f>
        <v/>
      </c>
    </row>
    <row r="15">
      <c r="A15" s="35" t="n">
        <v>46054</v>
      </c>
      <c r="B15" s="30">
        <f>SUMIF('Bérleti tételek'!$H$3:$H$12,A15,'Bérleti tételek'!$M$3:$M$12)</f>
        <v/>
      </c>
      <c r="C15" s="30">
        <f>SUMIF('Bérleti tételek'!$H$3:$H$12,A15,'Bérleti tételek'!$O$3:$O$12)</f>
        <v/>
      </c>
      <c r="D15" s="30">
        <f>SUMIF('Bérleti tételek'!$H$3:$H$12,A15,'Bérleti tételek'!$R$3:$R$12)</f>
        <v/>
      </c>
      <c r="E15" s="30">
        <f>SUMIF('Bérleti tételek'!$H$3:$H$12,A15,'Bérleti tételek'!$S$3:$S$12)</f>
        <v/>
      </c>
      <c r="F15" s="30">
        <f>SUMIF('Bérleti tételek'!$H$3:$H$12,A15,'Bérleti tételek'!$U$3:$U$12)</f>
        <v/>
      </c>
    </row>
    <row r="16">
      <c r="A16" s="35" t="n">
        <v>46082</v>
      </c>
      <c r="B16" s="32">
        <f>SUMIF('Bérleti tételek'!$H$3:$H$12,A16,'Bérleti tételek'!$M$3:$M$12)</f>
        <v/>
      </c>
      <c r="C16" s="32">
        <f>SUMIF('Bérleti tételek'!$H$3:$H$12,A16,'Bérleti tételek'!$O$3:$O$12)</f>
        <v/>
      </c>
      <c r="D16" s="32">
        <f>SUMIF('Bérleti tételek'!$H$3:$H$12,A16,'Bérleti tételek'!$R$3:$R$12)</f>
        <v/>
      </c>
      <c r="E16" s="32">
        <f>SUMIF('Bérleti tételek'!$H$3:$H$12,A16,'Bérleti tételek'!$S$3:$S$12)</f>
        <v/>
      </c>
      <c r="F16" s="32">
        <f>SUMIF('Bérleti tételek'!$H$3:$H$12,A16,'Bérleti tételek'!$U$3:$U$12)</f>
        <v/>
      </c>
    </row>
    <row r="17">
      <c r="A17" s="35" t="n">
        <v>46113</v>
      </c>
      <c r="B17" s="30">
        <f>SUMIF('Bérleti tételek'!$H$3:$H$12,A17,'Bérleti tételek'!$M$3:$M$12)</f>
        <v/>
      </c>
      <c r="C17" s="30">
        <f>SUMIF('Bérleti tételek'!$H$3:$H$12,A17,'Bérleti tételek'!$O$3:$O$12)</f>
        <v/>
      </c>
      <c r="D17" s="30">
        <f>SUMIF('Bérleti tételek'!$H$3:$H$12,A17,'Bérleti tételek'!$R$3:$R$12)</f>
        <v/>
      </c>
      <c r="E17" s="30">
        <f>SUMIF('Bérleti tételek'!$H$3:$H$12,A17,'Bérleti tételek'!$S$3:$S$12)</f>
        <v/>
      </c>
      <c r="F17" s="30">
        <f>SUMIF('Bérleti tételek'!$H$3:$H$12,A17,'Bérleti tételek'!$U$3:$U$12)</f>
        <v/>
      </c>
    </row>
    <row r="18">
      <c r="A18" s="35" t="n">
        <v>46143</v>
      </c>
      <c r="B18" s="32">
        <f>SUMIF('Bérleti tételek'!$H$3:$H$12,A18,'Bérleti tételek'!$M$3:$M$12)</f>
        <v/>
      </c>
      <c r="C18" s="32">
        <f>SUMIF('Bérleti tételek'!$H$3:$H$12,A18,'Bérleti tételek'!$O$3:$O$12)</f>
        <v/>
      </c>
      <c r="D18" s="32">
        <f>SUMIF('Bérleti tételek'!$H$3:$H$12,A18,'Bérleti tételek'!$R$3:$R$12)</f>
        <v/>
      </c>
      <c r="E18" s="32">
        <f>SUMIF('Bérleti tételek'!$H$3:$H$12,A18,'Bérleti tételek'!$S$3:$S$12)</f>
        <v/>
      </c>
      <c r="F18" s="32">
        <f>SUMIF('Bérleti tételek'!$H$3:$H$12,A18,'Bérleti tételek'!$U$3:$U$12)</f>
        <v/>
      </c>
    </row>
    <row r="19">
      <c r="A19" s="35" t="n">
        <v>46174</v>
      </c>
      <c r="B19" s="30">
        <f>SUMIF('Bérleti tételek'!$H$3:$H$12,A19,'Bérleti tételek'!$M$3:$M$12)</f>
        <v/>
      </c>
      <c r="C19" s="30">
        <f>SUMIF('Bérleti tételek'!$H$3:$H$12,A19,'Bérleti tételek'!$O$3:$O$12)</f>
        <v/>
      </c>
      <c r="D19" s="30">
        <f>SUMIF('Bérleti tételek'!$H$3:$H$12,A19,'Bérleti tételek'!$R$3:$R$12)</f>
        <v/>
      </c>
      <c r="E19" s="30">
        <f>SUMIF('Bérleti tételek'!$H$3:$H$12,A19,'Bérleti tételek'!$S$3:$S$12)</f>
        <v/>
      </c>
      <c r="F19" s="30">
        <f>SUMIF('Bérleti tételek'!$H$3:$H$12,A19,'Bérleti tételek'!$U$3:$U$12)</f>
        <v/>
      </c>
    </row>
    <row r="20">
      <c r="A20" s="35" t="n">
        <v>46204</v>
      </c>
      <c r="B20" s="32">
        <f>SUMIF('Bérleti tételek'!$H$3:$H$12,A20,'Bérleti tételek'!$M$3:$M$12)</f>
        <v/>
      </c>
      <c r="C20" s="32">
        <f>SUMIF('Bérleti tételek'!$H$3:$H$12,A20,'Bérleti tételek'!$O$3:$O$12)</f>
        <v/>
      </c>
      <c r="D20" s="32">
        <f>SUMIF('Bérleti tételek'!$H$3:$H$12,A20,'Bérleti tételek'!$R$3:$R$12)</f>
        <v/>
      </c>
      <c r="E20" s="32">
        <f>SUMIF('Bérleti tételek'!$H$3:$H$12,A20,'Bérleti tételek'!$S$3:$S$12)</f>
        <v/>
      </c>
      <c r="F20" s="32">
        <f>SUMIF('Bérleti tételek'!$H$3:$H$12,A20,'Bérleti tételek'!$U$3:$U$12)</f>
        <v/>
      </c>
    </row>
    <row r="21">
      <c r="A21" s="35" t="n">
        <v>46235</v>
      </c>
      <c r="B21" s="30">
        <f>SUMIF('Bérleti tételek'!$H$3:$H$12,A21,'Bérleti tételek'!$M$3:$M$12)</f>
        <v/>
      </c>
      <c r="C21" s="30">
        <f>SUMIF('Bérleti tételek'!$H$3:$H$12,A21,'Bérleti tételek'!$O$3:$O$12)</f>
        <v/>
      </c>
      <c r="D21" s="30">
        <f>SUMIF('Bérleti tételek'!$H$3:$H$12,A21,'Bérleti tételek'!$R$3:$R$12)</f>
        <v/>
      </c>
      <c r="E21" s="30">
        <f>SUMIF('Bérleti tételek'!$H$3:$H$12,A21,'Bérleti tételek'!$S$3:$S$12)</f>
        <v/>
      </c>
      <c r="F21" s="30">
        <f>SUMIF('Bérleti tételek'!$H$3:$H$12,A21,'Bérleti tételek'!$U$3:$U$12)</f>
        <v/>
      </c>
    </row>
    <row r="22">
      <c r="A22" s="35" t="n">
        <v>46266</v>
      </c>
      <c r="B22" s="32">
        <f>SUMIF('Bérleti tételek'!$H$3:$H$12,A22,'Bérleti tételek'!$M$3:$M$12)</f>
        <v/>
      </c>
      <c r="C22" s="32">
        <f>SUMIF('Bérleti tételek'!$H$3:$H$12,A22,'Bérleti tételek'!$O$3:$O$12)</f>
        <v/>
      </c>
      <c r="D22" s="32">
        <f>SUMIF('Bérleti tételek'!$H$3:$H$12,A22,'Bérleti tételek'!$R$3:$R$12)</f>
        <v/>
      </c>
      <c r="E22" s="32">
        <f>SUMIF('Bérleti tételek'!$H$3:$H$12,A22,'Bérleti tételek'!$S$3:$S$12)</f>
        <v/>
      </c>
      <c r="F22" s="32">
        <f>SUMIF('Bérleti tételek'!$H$3:$H$12,A22,'Bérleti tételek'!$U$3:$U$12)</f>
        <v/>
      </c>
    </row>
    <row r="23">
      <c r="A23" s="35" t="n">
        <v>46296</v>
      </c>
      <c r="B23" s="30">
        <f>SUMIF('Bérleti tételek'!$H$3:$H$12,A23,'Bérleti tételek'!$M$3:$M$12)</f>
        <v/>
      </c>
      <c r="C23" s="30">
        <f>SUMIF('Bérleti tételek'!$H$3:$H$12,A23,'Bérleti tételek'!$O$3:$O$12)</f>
        <v/>
      </c>
      <c r="D23" s="30">
        <f>SUMIF('Bérleti tételek'!$H$3:$H$12,A23,'Bérleti tételek'!$R$3:$R$12)</f>
        <v/>
      </c>
      <c r="E23" s="30">
        <f>SUMIF('Bérleti tételek'!$H$3:$H$12,A23,'Bérleti tételek'!$S$3:$S$12)</f>
        <v/>
      </c>
      <c r="F23" s="30">
        <f>SUMIF('Bérleti tételek'!$H$3:$H$12,A23,'Bérleti tételek'!$U$3:$U$12)</f>
        <v/>
      </c>
    </row>
    <row r="24">
      <c r="A24" s="35" t="n">
        <v>46327</v>
      </c>
      <c r="B24" s="32">
        <f>SUMIF('Bérleti tételek'!$H$3:$H$12,A24,'Bérleti tételek'!$M$3:$M$12)</f>
        <v/>
      </c>
      <c r="C24" s="32">
        <f>SUMIF('Bérleti tételek'!$H$3:$H$12,A24,'Bérleti tételek'!$O$3:$O$12)</f>
        <v/>
      </c>
      <c r="D24" s="32">
        <f>SUMIF('Bérleti tételek'!$H$3:$H$12,A24,'Bérleti tételek'!$R$3:$R$12)</f>
        <v/>
      </c>
      <c r="E24" s="32">
        <f>SUMIF('Bérleti tételek'!$H$3:$H$12,A24,'Bérleti tételek'!$S$3:$S$12)</f>
        <v/>
      </c>
      <c r="F24" s="32">
        <f>SUMIF('Bérleti tételek'!$H$3:$H$12,A24,'Bérleti tételek'!$U$3:$U$12)</f>
        <v/>
      </c>
    </row>
    <row r="25">
      <c r="A25" s="35" t="n">
        <v>46357</v>
      </c>
      <c r="B25" s="30">
        <f>SUMIF('Bérleti tételek'!$H$3:$H$12,A25,'Bérleti tételek'!$M$3:$M$12)</f>
        <v/>
      </c>
      <c r="C25" s="30">
        <f>SUMIF('Bérleti tételek'!$H$3:$H$12,A25,'Bérleti tételek'!$O$3:$O$12)</f>
        <v/>
      </c>
      <c r="D25" s="30">
        <f>SUMIF('Bérleti tételek'!$H$3:$H$12,A25,'Bérleti tételek'!$R$3:$R$12)</f>
        <v/>
      </c>
      <c r="E25" s="30">
        <f>SUMIF('Bérleti tételek'!$H$3:$H$12,A25,'Bérleti tételek'!$S$3:$S$12)</f>
        <v/>
      </c>
      <c r="F25" s="30">
        <f>SUMIF('Bérleti tételek'!$H$3:$H$12,A25,'Bérleti tételek'!$U$3:$U$12)</f>
        <v/>
      </c>
    </row>
    <row r="26"/>
    <row r="27"/>
    <row r="28">
      <c r="A28" s="21" t="inlineStr">
        <is>
          <t>Bevétel városonként</t>
        </is>
      </c>
      <c r="D28" s="21" t="inlineStr">
        <is>
          <t>Státusz megoszlás</t>
        </is>
      </c>
    </row>
    <row r="29">
      <c r="A29" s="23" t="inlineStr">
        <is>
          <t>Város</t>
        </is>
      </c>
      <c r="B29" s="23" t="inlineStr">
        <is>
          <t>Bruttó bevétel</t>
        </is>
      </c>
      <c r="D29" s="23" t="inlineStr">
        <is>
          <t>Státusz</t>
        </is>
      </c>
      <c r="E29" s="23" t="inlineStr">
        <is>
          <t>Darabszám</t>
        </is>
      </c>
    </row>
    <row r="30">
      <c r="A30" s="24" t="inlineStr">
        <is>
          <t>Budapest</t>
        </is>
      </c>
      <c r="B30" s="30">
        <f>SUMIF('Bérleti tételek'!$F$3:$F$12,A30,'Bérleti tételek'!$R$3:$R$12)</f>
        <v/>
      </c>
      <c r="D30" s="25" t="inlineStr">
        <is>
          <t>Fizetve</t>
        </is>
      </c>
      <c r="E30" s="25">
        <f>COUNTIF('Bérleti tételek'!$V$3:$V$12,D30)</f>
        <v/>
      </c>
    </row>
    <row r="31">
      <c r="A31" s="25" t="inlineStr">
        <is>
          <t>Debrecen</t>
        </is>
      </c>
      <c r="B31" s="32">
        <f>SUMIF('Bérleti tételek'!$F$3:$F$12,A31,'Bérleti tételek'!$R$3:$R$12)</f>
        <v/>
      </c>
      <c r="D31" s="25" t="inlineStr">
        <is>
          <t>Részben fizetve</t>
        </is>
      </c>
      <c r="E31" s="25">
        <f>COUNTIF('Bérleti tételek'!$V$3:$V$12,D31)</f>
        <v/>
      </c>
    </row>
    <row r="32">
      <c r="A32" s="24" t="inlineStr">
        <is>
          <t>Szeged</t>
        </is>
      </c>
      <c r="B32" s="30">
        <f>SUMIF('Bérleti tételek'!$F$3:$F$12,A32,'Bérleti tételek'!$R$3:$R$12)</f>
        <v/>
      </c>
      <c r="D32" s="25" t="inlineStr">
        <is>
          <t>Késedelmes</t>
        </is>
      </c>
      <c r="E32" s="25">
        <f>COUNTIF('Bérleti tételek'!$V$3:$V$12,D32)</f>
        <v/>
      </c>
    </row>
    <row r="33">
      <c r="A33" s="25" t="inlineStr">
        <is>
          <t>Győr</t>
        </is>
      </c>
      <c r="B33" s="32">
        <f>SUMIF('Bérleti tételek'!$F$3:$F$12,A33,'Bérleti tételek'!$R$3:$R$12)</f>
        <v/>
      </c>
      <c r="D33" s="25" t="inlineStr">
        <is>
          <t>Nyitott</t>
        </is>
      </c>
      <c r="E33" s="25">
        <f>COUNTIF('Bérleti tételek'!$V$3:$V$12,D33)</f>
        <v/>
      </c>
    </row>
    <row r="34">
      <c r="A34" s="24" t="inlineStr">
        <is>
          <t>Pécs</t>
        </is>
      </c>
      <c r="B34" s="30">
        <f>SUMIF('Bérleti tételek'!$F$3:$F$12,A34,'Bérleti tételek'!$R$3:$R$12)</f>
        <v/>
      </c>
    </row>
    <row r="35">
      <c r="A35" s="25" t="inlineStr">
        <is>
          <t>Miskolc</t>
        </is>
      </c>
      <c r="B35" s="32">
        <f>SUMIF('Bérleti tételek'!$F$3:$F$12,A35,'Bérleti tételek'!$R$3:$R$12)</f>
        <v/>
      </c>
    </row>
    <row r="36">
      <c r="A36" s="24" t="inlineStr">
        <is>
          <t>Kecskemét</t>
        </is>
      </c>
      <c r="B36" s="30">
        <f>SUMIF('Bérleti tételek'!$F$3:$F$12,A36,'Bérleti tételek'!$R$3:$R$12)</f>
        <v/>
      </c>
    </row>
    <row r="37">
      <c r="A37" s="25" t="inlineStr">
        <is>
          <t>Székesfehérvár</t>
        </is>
      </c>
      <c r="B37" s="32">
        <f>SUMIF('Bérleti tételek'!$F$3:$F$12,A37,'Bérleti tételek'!$R$3:$R$12)</f>
        <v/>
      </c>
    </row>
    <row r="38">
      <c r="A38" s="24" t="inlineStr">
        <is>
          <t>Szombathely</t>
        </is>
      </c>
      <c r="B38" s="30">
        <f>SUMIF('Bérleti tételek'!$F$3:$F$12,A38,'Bérleti tételek'!$R$3:$R$12)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9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 ht="28" customHeight="1">
      <c r="A1" s="1" t="inlineStr">
        <is>
          <t>Útmutató – Ingatlan bérbeadás bevétel sablon</t>
        </is>
      </c>
    </row>
    <row r="2"/>
    <row r="3">
      <c r="A3" s="26" t="inlineStr">
        <is>
          <t>A sablon célja</t>
        </is>
      </c>
    </row>
    <row r="4" ht="34" customHeight="1">
      <c r="A4" s="27" t="inlineStr">
        <is>
          <t>Ez a munkafüzet az ingatlan-bérbeadásból származó bevételek, költségek, adók és nettó jövedelem nyilvántartására szolgál 2026-ban.</t>
        </is>
      </c>
    </row>
    <row r="5">
      <c r="A5" s="26" t="inlineStr">
        <is>
          <t>Munkalapok</t>
        </is>
      </c>
    </row>
    <row r="6" ht="34" customHeight="1">
      <c r="A6" s="27" t="inlineStr">
        <is>
          <t>Bérleti tételek: soronként rögzíti a bérleti díjat, a továbbszámlázott közös költséget, az egyéb bevételt, az ÁFA- és SZJA-számítást, valamint a fizetési státuszt.</t>
        </is>
      </c>
    </row>
    <row r="7" ht="34" customHeight="1">
      <c r="A7" s="27" t="inlineStr">
        <is>
          <t>Összesítő: vezetői áttekintés havi bontásban, városonkénti bevétellel, státuszmegoszlással és diagramokkal.</t>
        </is>
      </c>
    </row>
    <row r="8">
      <c r="A8" s="26" t="inlineStr">
        <is>
          <t>Sárga cellák jelentése</t>
        </is>
      </c>
    </row>
    <row r="9" ht="34" customHeight="1">
      <c r="A9" s="27" t="inlineStr">
        <is>
          <t>A halványsárga (#FFFBEB) cellák manuálisan kitöltendő bemeneti mezők. A fehér cellák képleteket tartalmaznak – ezeket ne írja felül!</t>
        </is>
      </c>
    </row>
    <row r="10">
      <c r="A10" s="26" t="inlineStr">
        <is>
          <t>ÁFA-kezelés</t>
        </is>
      </c>
    </row>
    <row r="11" ht="34" customHeight="1">
      <c r="A11" s="27" t="inlineStr">
        <is>
          <t>Az ÁFA-kulcs oszlopban válasszon: 0%, 5%, 18% vagy 27%. Lakáscélú bérbeadás magánszemélyként jellemzően adómentes (0%), vállalkozási tevékenységhez kötött bérbeadásnál (iroda, üzlethelyiség) 27% ÁFA merülhet fel. Az ÁFA összege automatikusan számítódik.</t>
        </is>
      </c>
    </row>
    <row r="12">
      <c r="A12" s="26" t="inlineStr">
        <is>
          <t>SZJA / adóelőleg</t>
        </is>
      </c>
    </row>
    <row r="13" ht="34" customHeight="1">
      <c r="A13" s="27" t="inlineStr">
        <is>
          <t>Az SZJA-oszlop 15%-os adóelőleget számít a bevétel és az elszámolható költség különbözetére: MAX(0, (bevétel - költség) * 15%).</t>
        </is>
      </c>
    </row>
    <row r="14">
      <c r="A14" s="26" t="inlineStr">
        <is>
          <t>Fontos figyelmeztetés</t>
        </is>
      </c>
    </row>
    <row r="15" ht="34" customHeight="1">
      <c r="A15" s="27" t="inlineStr">
        <is>
          <t>Az adózási számítások (ÁFA, SZJA) kizárólag tájékoztató jellegűek! A tényleges adókötelezettség megállapításához mindig egyeztessen könyvelővel vagy adótanácsadóval, különösen az NAV aktuális előírásai szerint.</t>
        </is>
      </c>
    </row>
    <row r="16">
      <c r="A16" s="26" t="inlineStr">
        <is>
          <t>Bizonylatok megőrzése</t>
        </is>
      </c>
    </row>
    <row r="17" ht="34" customHeight="1">
      <c r="A17" s="27" t="inlineStr">
        <is>
          <t>Őrizze meg a kiállított számlákat, bérleti szerződéseket és fizetési bizonylatokat az adóeljárási törvény szerinti elévülési ideig (általában 5 év).</t>
        </is>
      </c>
    </row>
    <row r="18">
      <c r="A18" s="26" t="inlineStr">
        <is>
          <t>GDPR / NAIH</t>
        </is>
      </c>
    </row>
    <row r="19" ht="34" customHeight="1">
      <c r="A19" s="27" t="inlineStr">
        <is>
          <t>A bérlők személyes adatait (név, cím) a GDPR és a NAIH előírásai szerint kezelje: csak szükséges adatot tároljon, biztosítsa a jogosulatlan hozzáférés elleni védelmet, és a cél elérése után törölje az adatokat.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2026-08-01T06:11:02Z</dcterms:created>
  <dcterms:modified xmlns:dcterms="http://purl.org/dc/terms/" xmlns:xsi="http://www.w3.org/2001/XMLSchema-instance" xsi:type="dcterms:W3CDTF">2026-08-01T06:11:02Z</dcterms:modified>
</cp:coreProperties>
</file>