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ázipénztár" sheetId="1" state="visible" r:id="rId1"/>
    <sheet xmlns:r="http://schemas.openxmlformats.org/officeDocument/2006/relationships" name="Havi összesítő" sheetId="2" state="visible" r:id="rId2"/>
    <sheet xmlns:r="http://schemas.openxmlformats.org/officeDocument/2006/relationships" name="Segédlista" sheetId="3" state="visible" r:id="rId3"/>
    <sheet xmlns:r="http://schemas.openxmlformats.org/officeDocument/2006/relationships" name="Útmutató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.MM.DD."/>
    <numFmt numFmtId="165" formatCode="# ##0 &quot;Ft&quot;"/>
  </numFmts>
  <fonts count="9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  <sz val="10"/>
    </font>
    <font>
      <b val="1"/>
      <color rgb="00FFFFFF"/>
    </font>
    <font>
      <b val="1"/>
      <color rgb="00FFFFFF"/>
      <sz val="10"/>
    </font>
    <font>
      <b val="1"/>
      <color rgb="00FFFFFF"/>
      <sz val="12"/>
    </font>
    <font>
      <b val="1"/>
      <color rgb="00FFFFFF"/>
      <sz val="13"/>
    </font>
    <font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8FAFC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/>
    </xf>
    <xf numFmtId="165" fontId="0" fillId="3" borderId="1" applyAlignment="1" pivotButton="0" quotePrefix="0" xfId="0">
      <alignment horizontal="left" vertical="center"/>
    </xf>
    <xf numFmtId="10" fontId="0" fillId="3" borderId="1" applyAlignment="1" pivotButton="0" quotePrefix="0" xfId="0">
      <alignment horizontal="left" vertical="center"/>
    </xf>
    <xf numFmtId="165" fontId="0" fillId="4" borderId="1" applyAlignment="1" pivotButton="0" quotePrefix="0" xfId="0">
      <alignment horizontal="left" vertical="center"/>
    </xf>
    <xf numFmtId="165" fontId="0" fillId="5" borderId="1" applyAlignment="1" pivotButton="0" quotePrefix="0" xfId="0">
      <alignment horizontal="left" vertical="center"/>
    </xf>
    <xf numFmtId="165" fontId="4" fillId="2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0" fontId="0" fillId="3" borderId="1" applyAlignment="1" pivotButton="0" quotePrefix="0" xfId="0">
      <alignment horizontal="right" vertical="center"/>
    </xf>
    <xf numFmtId="165" fontId="0" fillId="3" borderId="1" applyAlignment="1" pivotButton="0" quotePrefix="0" xfId="0">
      <alignment horizontal="right" vertical="center"/>
    </xf>
    <xf numFmtId="0" fontId="6" fillId="2" borderId="0" applyAlignment="1" pivotButton="0" quotePrefix="0" xfId="0">
      <alignment horizontal="center" vertical="center" wrapText="1"/>
    </xf>
    <xf numFmtId="0" fontId="0" fillId="5" borderId="1" pivotButton="0" quotePrefix="0" xfId="0"/>
    <xf numFmtId="165" fontId="0" fillId="5" borderId="1" pivotButton="0" quotePrefix="0" xfId="0"/>
    <xf numFmtId="0" fontId="3" fillId="4" borderId="1" applyAlignment="1" pivotButton="0" quotePrefix="0" xfId="0">
      <alignment horizontal="left" vertical="center"/>
    </xf>
    <xf numFmtId="0" fontId="0" fillId="4" borderId="1" pivotButton="0" quotePrefix="0" xfId="0"/>
    <xf numFmtId="165" fontId="0" fillId="4" borderId="1" pivotButton="0" quotePrefix="0" xfId="0"/>
    <xf numFmtId="1" fontId="0" fillId="3" borderId="1" applyAlignment="1" pivotButton="0" quotePrefix="0" xfId="0">
      <alignment horizontal="right" vertical="center"/>
    </xf>
    <xf numFmtId="0" fontId="0" fillId="0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10" fontId="0" fillId="5" borderId="1" pivotButton="0" quotePrefix="0" xfId="0"/>
    <xf numFmtId="0" fontId="0" fillId="4" borderId="1" applyAlignment="1" pivotButton="0" quotePrefix="0" xfId="0">
      <alignment horizontal="center" vertical="center" wrapText="1"/>
    </xf>
    <xf numFmtId="10" fontId="0" fillId="4" borderId="1" pivotButton="0" quotePrefix="0" xfId="0"/>
    <xf numFmtId="0" fontId="6" fillId="2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/>
    </xf>
    <xf numFmtId="0" fontId="7" fillId="2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/>
    </xf>
    <xf numFmtId="0" fontId="8" fillId="4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92400E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bevételek vs. kiadások (Ft)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'Havi összesítő'!G2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'Havi összesítő'!$F$3:$F$8</f>
            </numRef>
          </cat>
          <val>
            <numRef>
              <f>'Havi összesítő'!$G$3:$G$8</f>
            </numRef>
          </val>
        </ser>
        <ser>
          <idx val="1"/>
          <order val="1"/>
          <tx>
            <strRef>
              <f>'Havi összesítő'!H2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'Havi összesítő'!$F$3:$F$8</f>
            </numRef>
          </cat>
          <val>
            <numRef>
              <f>'Havi összesítő'!$H$3:$H$8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Összeg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Kiadási kategóriák megoszlása</a:t>
            </a:r>
          </a:p>
        </rich>
      </tx>
    </title>
    <plotArea>
      <pieChart>
        <varyColors val="1"/>
        <ser>
          <idx val="0"/>
          <order val="0"/>
          <tx>
            <strRef>
              <f>'Havi összesítő'!B15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3B82F6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8B5CF6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10B981"/>
              </a:solidFill>
              <a:ln xmlns:a="http://schemas.openxmlformats.org/drawingml/2006/main">
                <a:prstDash val="solid"/>
              </a:ln>
            </spPr>
          </dPt>
          <cat>
            <numRef>
              <f>'Havi összesítő'!$A$16:$A$20</f>
            </numRef>
          </cat>
          <val>
            <numRef>
              <f>'Havi összesítő'!$B$16:$B$20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9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21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15" customWidth="1" min="2" max="2"/>
    <col width="11" customWidth="1" min="3" max="3"/>
    <col width="20" customWidth="1" min="4" max="4"/>
    <col width="18" customWidth="1" min="5" max="5"/>
    <col width="25" customWidth="1" min="6" max="6"/>
    <col width="18" customWidth="1" min="7" max="7"/>
    <col width="14" customWidth="1" min="8" max="8"/>
    <col width="11" customWidth="1" min="9" max="9"/>
    <col width="14" customWidth="1" min="10" max="10"/>
    <col width="14" customWidth="1" min="11" max="11"/>
    <col width="14" customWidth="1" min="12" max="12"/>
    <col width="16" customWidth="1" min="13" max="13"/>
    <col width="16" customWidth="1" min="14" max="14"/>
    <col width="22" customWidth="1" min="15" max="15"/>
  </cols>
  <sheetData>
    <row r="1" ht="36" customHeight="1">
      <c r="A1" s="1" t="inlineStr">
        <is>
          <t>HÁZIPÉNZTÁR NYILVÁNTARTÁS – 2026</t>
        </is>
      </c>
    </row>
    <row r="2" ht="30" customHeight="1">
      <c r="A2" s="2" t="inlineStr">
        <is>
          <t>Dátum</t>
        </is>
      </c>
      <c r="B2" s="2" t="inlineStr">
        <is>
          <t>Bizonylatszám</t>
        </is>
      </c>
      <c r="C2" s="2" t="inlineStr">
        <is>
          <t>Irány</t>
        </is>
      </c>
      <c r="D2" s="2" t="inlineStr">
        <is>
          <t>Partner neve</t>
        </is>
      </c>
      <c r="E2" s="2" t="inlineStr">
        <is>
          <t>Partner típusa</t>
        </is>
      </c>
      <c r="F2" s="2" t="inlineStr">
        <is>
          <t>Jogcím / megjegyzés</t>
        </is>
      </c>
      <c r="G2" s="2" t="inlineStr">
        <is>
          <t>Kategória</t>
        </is>
      </c>
      <c r="H2" s="2" t="inlineStr">
        <is>
          <t>Nettó összeg</t>
        </is>
      </c>
      <c r="I2" s="2" t="inlineStr">
        <is>
          <t>ÁFA kulcs</t>
        </is>
      </c>
      <c r="J2" s="2" t="inlineStr">
        <is>
          <t>ÁFA összege</t>
        </is>
      </c>
      <c r="K2" s="2" t="inlineStr">
        <is>
          <t>Bruttó összeg</t>
        </is>
      </c>
      <c r="L2" s="2" t="inlineStr">
        <is>
          <t>Fizetési mód</t>
        </is>
      </c>
      <c r="M2" s="2" t="inlineStr">
        <is>
          <t>Pénztár egyenleg</t>
        </is>
      </c>
      <c r="N2" s="2" t="inlineStr">
        <is>
          <t>Státusz</t>
        </is>
      </c>
      <c r="O2" s="2" t="inlineStr">
        <is>
          <t>NAV megjegyzés</t>
        </is>
      </c>
    </row>
    <row r="3" ht="20" customHeight="1">
      <c r="A3" s="3" t="inlineStr">
        <is>
          <t>2026.01.05.</t>
        </is>
      </c>
      <c r="B3" s="4" t="inlineStr">
        <is>
          <t>BIZ-001</t>
        </is>
      </c>
      <c r="C3" s="4" t="inlineStr">
        <is>
          <t>Bevétel</t>
        </is>
      </c>
      <c r="D3" s="4" t="inlineStr">
        <is>
          <t>Nagy Péter</t>
        </is>
      </c>
      <c r="E3" s="4" t="inlineStr">
        <is>
          <t>Kft.</t>
        </is>
      </c>
      <c r="F3" s="4" t="inlineStr">
        <is>
          <t>Készpénzbefizetés tőkepótláshoz</t>
        </is>
      </c>
      <c r="G3" s="4" t="inlineStr">
        <is>
          <t>Készpénzbefizetés</t>
        </is>
      </c>
      <c r="H3" s="5" t="n">
        <v>150000</v>
      </c>
      <c r="I3" s="6" t="n">
        <v>0</v>
      </c>
      <c r="J3" s="7">
        <f>IF(I3=0.27,H3*0.27,IF(I3=0.18,H3*0.18,IF(I3=0.05,H3*0.05,0)))</f>
        <v/>
      </c>
      <c r="K3" s="7">
        <f>H3+J3</f>
        <v/>
      </c>
      <c r="L3" s="4" t="inlineStr">
        <is>
          <t>Készpénz</t>
        </is>
      </c>
      <c r="M3" s="7">
        <f>IF(C3="Bevétel",100000+K3,100000-K3)</f>
        <v/>
      </c>
      <c r="N3" s="4" t="inlineStr">
        <is>
          <t>rögzített</t>
        </is>
      </c>
      <c r="O3" s="4" t="inlineStr"/>
    </row>
    <row r="4" ht="20" customHeight="1">
      <c r="A4" s="3" t="inlineStr">
        <is>
          <t>2026.01.14.</t>
        </is>
      </c>
      <c r="B4" s="4" t="inlineStr">
        <is>
          <t>BIZ-002</t>
        </is>
      </c>
      <c r="C4" s="4" t="inlineStr">
        <is>
          <t>Kiadás</t>
        </is>
      </c>
      <c r="D4" s="4" t="inlineStr">
        <is>
          <t>Kovács Anna</t>
        </is>
      </c>
      <c r="E4" s="4" t="inlineStr">
        <is>
          <t>egyéni vállalkozó</t>
        </is>
      </c>
      <c r="F4" s="4" t="inlineStr">
        <is>
          <t>Irodaszer-vásárlás február hóra</t>
        </is>
      </c>
      <c r="G4" s="4" t="inlineStr">
        <is>
          <t>Irodaszer</t>
        </is>
      </c>
      <c r="H4" s="5" t="n">
        <v>4500</v>
      </c>
      <c r="I4" s="6" t="n">
        <v>0.27</v>
      </c>
      <c r="J4" s="8">
        <f>IF(I4=0.27,H4*0.27,IF(I4=0.18,H4*0.18,IF(I4=0.05,H4*0.05,0)))</f>
        <v/>
      </c>
      <c r="K4" s="8">
        <f>H4+J4</f>
        <v/>
      </c>
      <c r="L4" s="4" t="inlineStr">
        <is>
          <t>Készpénz</t>
        </is>
      </c>
      <c r="M4" s="8">
        <f>IF(C4="Bevétel",M3+K4,M3-K4)</f>
        <v/>
      </c>
      <c r="N4" s="4" t="inlineStr">
        <is>
          <t>rögzített</t>
        </is>
      </c>
      <c r="O4" s="4" t="inlineStr"/>
    </row>
    <row r="5" ht="20" customHeight="1">
      <c r="A5" s="3" t="inlineStr">
        <is>
          <t>2026.02.03.</t>
        </is>
      </c>
      <c r="B5" s="4" t="inlineStr">
        <is>
          <t>BIZ-003</t>
        </is>
      </c>
      <c r="C5" s="4" t="inlineStr">
        <is>
          <t>Kiadás</t>
        </is>
      </c>
      <c r="D5" s="4" t="inlineStr">
        <is>
          <t>Szabó Gábor</t>
        </is>
      </c>
      <c r="E5" s="4" t="inlineStr">
        <is>
          <t>Bt.</t>
        </is>
      </c>
      <c r="F5" s="4" t="inlineStr">
        <is>
          <t>Parkolási díj ügyfélmegbeszélés</t>
        </is>
      </c>
      <c r="G5" s="4" t="inlineStr">
        <is>
          <t>Egyéb</t>
        </is>
      </c>
      <c r="H5" s="5" t="n">
        <v>2800</v>
      </c>
      <c r="I5" s="6" t="n">
        <v>0</v>
      </c>
      <c r="J5" s="7">
        <f>IF(I5=0.27,H5*0.27,IF(I5=0.18,H5*0.18,IF(I5=0.05,H5*0.05,0)))</f>
        <v/>
      </c>
      <c r="K5" s="7">
        <f>H5+J5</f>
        <v/>
      </c>
      <c r="L5" s="4" t="inlineStr">
        <is>
          <t>Készpénz</t>
        </is>
      </c>
      <c r="M5" s="7">
        <f>IF(C5="Bevétel",M4+K5,M4-K5)</f>
        <v/>
      </c>
      <c r="N5" s="4" t="inlineStr">
        <is>
          <t>rögzített</t>
        </is>
      </c>
      <c r="O5" s="4" t="inlineStr"/>
    </row>
    <row r="6" ht="20" customHeight="1">
      <c r="A6" s="3" t="inlineStr">
        <is>
          <t>2026.02.18.</t>
        </is>
      </c>
      <c r="B6" s="4" t="inlineStr">
        <is>
          <t>BIZ-004</t>
        </is>
      </c>
      <c r="C6" s="4" t="inlineStr">
        <is>
          <t>Bevétel</t>
        </is>
      </c>
      <c r="D6" s="4" t="inlineStr">
        <is>
          <t>Tóth Erzsébet</t>
        </is>
      </c>
      <c r="E6" s="4" t="inlineStr">
        <is>
          <t>magánszemély</t>
        </is>
      </c>
      <c r="F6" s="4" t="inlineStr">
        <is>
          <t>Ügyfél-előleg megrendelés után</t>
        </is>
      </c>
      <c r="G6" s="4" t="inlineStr">
        <is>
          <t>Egyéb bevétel</t>
        </is>
      </c>
      <c r="H6" s="5" t="n">
        <v>28500</v>
      </c>
      <c r="I6" s="6" t="n">
        <v>0</v>
      </c>
      <c r="J6" s="8">
        <f>IF(I6=0.27,H6*0.27,IF(I6=0.18,H6*0.18,IF(I6=0.05,H6*0.05,0)))</f>
        <v/>
      </c>
      <c r="K6" s="8">
        <f>H6+J6</f>
        <v/>
      </c>
      <c r="L6" s="4" t="inlineStr">
        <is>
          <t>Készpénz</t>
        </is>
      </c>
      <c r="M6" s="8">
        <f>IF(C6="Bevétel",M5+K6,M5-K6)</f>
        <v/>
      </c>
      <c r="N6" s="4" t="inlineStr">
        <is>
          <t>ellenőrzendő</t>
        </is>
      </c>
      <c r="O6" s="4" t="inlineStr">
        <is>
          <t>Előleg bizonylat szükséges</t>
        </is>
      </c>
    </row>
    <row r="7" ht="20" customHeight="1">
      <c r="A7" s="3" t="inlineStr">
        <is>
          <t>2026.03.06.</t>
        </is>
      </c>
      <c r="B7" s="4" t="inlineStr">
        <is>
          <t>BIZ-005</t>
        </is>
      </c>
      <c r="C7" s="4" t="inlineStr">
        <is>
          <t>Kiadás</t>
        </is>
      </c>
      <c r="D7" s="4" t="inlineStr">
        <is>
          <t>Horváth Zoltán</t>
        </is>
      </c>
      <c r="E7" s="4" t="inlineStr">
        <is>
          <t>Kft.</t>
        </is>
      </c>
      <c r="F7" s="4" t="inlineStr">
        <is>
          <t>Üzemanyag – céges gépjármű</t>
        </is>
      </c>
      <c r="G7" s="4" t="inlineStr">
        <is>
          <t>Üzemanyag</t>
        </is>
      </c>
      <c r="H7" s="5" t="n">
        <v>12000</v>
      </c>
      <c r="I7" s="6" t="n">
        <v>0.27</v>
      </c>
      <c r="J7" s="7">
        <f>IF(I7=0.27,H7*0.27,IF(I7=0.18,H7*0.18,IF(I7=0.05,H7*0.05,0)))</f>
        <v/>
      </c>
      <c r="K7" s="7">
        <f>H7+J7</f>
        <v/>
      </c>
      <c r="L7" s="4" t="inlineStr">
        <is>
          <t>Készpénz</t>
        </is>
      </c>
      <c r="M7" s="7">
        <f>IF(C7="Bevétel",M6+K7,M6-K7)</f>
        <v/>
      </c>
      <c r="N7" s="4" t="inlineStr">
        <is>
          <t>rögzített</t>
        </is>
      </c>
      <c r="O7" s="4" t="inlineStr"/>
    </row>
    <row r="8" ht="20" customHeight="1">
      <c r="A8" s="3" t="inlineStr">
        <is>
          <t>2026.03.22.</t>
        </is>
      </c>
      <c r="B8" s="4" t="inlineStr">
        <is>
          <t>BIZ-006</t>
        </is>
      </c>
      <c r="C8" s="4" t="inlineStr">
        <is>
          <t>Kiadás</t>
        </is>
      </c>
      <c r="D8" s="4" t="inlineStr">
        <is>
          <t>Kiss Mária</t>
        </is>
      </c>
      <c r="E8" s="4" t="inlineStr">
        <is>
          <t>egyéni vállalkozó</t>
        </is>
      </c>
      <c r="F8" s="4" t="inlineStr">
        <is>
          <t>Postaköltség – csomag feladás</t>
        </is>
      </c>
      <c r="G8" s="4" t="inlineStr">
        <is>
          <t>Postaköltség</t>
        </is>
      </c>
      <c r="H8" s="5" t="n">
        <v>1800</v>
      </c>
      <c r="I8" s="6" t="n">
        <v>0.27</v>
      </c>
      <c r="J8" s="8">
        <f>IF(I8=0.27,H8*0.27,IF(I8=0.18,H8*0.18,IF(I8=0.05,H8*0.05,0)))</f>
        <v/>
      </c>
      <c r="K8" s="8">
        <f>H8+J8</f>
        <v/>
      </c>
      <c r="L8" s="4" t="inlineStr">
        <is>
          <t>Készpénz</t>
        </is>
      </c>
      <c r="M8" s="8">
        <f>IF(C8="Bevétel",M7+K8,M7-K8)</f>
        <v/>
      </c>
      <c r="N8" s="4" t="inlineStr">
        <is>
          <t>rögzített</t>
        </is>
      </c>
      <c r="O8" s="4" t="inlineStr"/>
    </row>
    <row r="9" ht="20" customHeight="1">
      <c r="A9" s="3" t="inlineStr">
        <is>
          <t>2026.04.10.</t>
        </is>
      </c>
      <c r="B9" s="4" t="inlineStr">
        <is>
          <t>BIZ-007</t>
        </is>
      </c>
      <c r="C9" s="4" t="inlineStr">
        <is>
          <t>Bevétel</t>
        </is>
      </c>
      <c r="D9" s="4" t="inlineStr">
        <is>
          <t>Varga István</t>
        </is>
      </c>
      <c r="E9" s="4" t="inlineStr">
        <is>
          <t>Bt.</t>
        </is>
      </c>
      <c r="F9" s="4" t="inlineStr">
        <is>
          <t>Készpénzvisszafizetés kölcsön</t>
        </is>
      </c>
      <c r="G9" s="4" t="inlineStr">
        <is>
          <t>Készpénzbefizetés</t>
        </is>
      </c>
      <c r="H9" s="5" t="n">
        <v>15000</v>
      </c>
      <c r="I9" s="6" t="n">
        <v>0</v>
      </c>
      <c r="J9" s="7">
        <f>IF(I9=0.27,H9*0.27,IF(I9=0.18,H9*0.18,IF(I9=0.05,H9*0.05,0)))</f>
        <v/>
      </c>
      <c r="K9" s="7">
        <f>H9+J9</f>
        <v/>
      </c>
      <c r="L9" s="4" t="inlineStr">
        <is>
          <t>Készpénz</t>
        </is>
      </c>
      <c r="M9" s="7">
        <f>IF(C9="Bevétel",M8+K9,M8-K9)</f>
        <v/>
      </c>
      <c r="N9" s="4" t="inlineStr">
        <is>
          <t>rögzített</t>
        </is>
      </c>
      <c r="O9" s="4" t="inlineStr"/>
    </row>
    <row r="10" ht="20" customHeight="1">
      <c r="A10" s="3" t="inlineStr">
        <is>
          <t>2026.04.28.</t>
        </is>
      </c>
      <c r="B10" s="4" t="inlineStr">
        <is>
          <t>BIZ-008</t>
        </is>
      </c>
      <c r="C10" s="4" t="inlineStr">
        <is>
          <t>Kiadás</t>
        </is>
      </c>
      <c r="D10" s="4" t="inlineStr">
        <is>
          <t>Németh Judit</t>
        </is>
      </c>
      <c r="E10" s="4" t="inlineStr">
        <is>
          <t>Kft.</t>
        </is>
      </c>
      <c r="F10" s="4" t="inlineStr">
        <is>
          <t>Reprezentációs ebéd ügyféllel</t>
        </is>
      </c>
      <c r="G10" s="4" t="inlineStr">
        <is>
          <t>Reprezentáció</t>
        </is>
      </c>
      <c r="H10" s="5" t="n">
        <v>8900</v>
      </c>
      <c r="I10" s="6" t="n">
        <v>0.27</v>
      </c>
      <c r="J10" s="8">
        <f>IF(I10=0.27,H10*0.27,IF(I10=0.18,H10*0.18,IF(I10=0.05,H10*0.05,0)))</f>
        <v/>
      </c>
      <c r="K10" s="8">
        <f>H10+J10</f>
        <v/>
      </c>
      <c r="L10" s="4" t="inlineStr">
        <is>
          <t>Készpénz</t>
        </is>
      </c>
      <c r="M10" s="8">
        <f>IF(C10="Bevétel",M9+K10,M9-K10)</f>
        <v/>
      </c>
      <c r="N10" s="4" t="inlineStr">
        <is>
          <t>ellenőrzendő</t>
        </is>
      </c>
      <c r="O10" s="4" t="inlineStr">
        <is>
          <t>Jelenléti ív szükséges</t>
        </is>
      </c>
    </row>
    <row r="11" ht="20" customHeight="1">
      <c r="A11" s="3" t="inlineStr">
        <is>
          <t>2026.05.15.</t>
        </is>
      </c>
      <c r="B11" s="4" t="inlineStr">
        <is>
          <t>BIZ-009</t>
        </is>
      </c>
      <c r="C11" s="4" t="inlineStr">
        <is>
          <t>Bevétel</t>
        </is>
      </c>
      <c r="D11" s="4" t="inlineStr">
        <is>
          <t>Farkas Tamás</t>
        </is>
      </c>
      <c r="E11" s="4" t="inlineStr">
        <is>
          <t>egyéni vállalkozó</t>
        </is>
      </c>
      <c r="F11" s="4" t="inlineStr">
        <is>
          <t>Szolgáltatási díj – tanácsadás</t>
        </is>
      </c>
      <c r="G11" s="4" t="inlineStr">
        <is>
          <t>Szolgáltatás</t>
        </is>
      </c>
      <c r="H11" s="5" t="n">
        <v>67890</v>
      </c>
      <c r="I11" s="6" t="n">
        <v>0.27</v>
      </c>
      <c r="J11" s="7">
        <f>IF(I11=0.27,H11*0.27,IF(I11=0.18,H11*0.18,IF(I11=0.05,H11*0.05,0)))</f>
        <v/>
      </c>
      <c r="K11" s="7">
        <f>H11+J11</f>
        <v/>
      </c>
      <c r="L11" s="4" t="inlineStr">
        <is>
          <t>Banki átutalás</t>
        </is>
      </c>
      <c r="M11" s="7">
        <f>IF(C11="Bevétel",M10+K11,M10-K11)</f>
        <v/>
      </c>
      <c r="N11" s="4" t="inlineStr">
        <is>
          <t>rögzített</t>
        </is>
      </c>
      <c r="O11" s="4" t="inlineStr"/>
    </row>
    <row r="12" ht="20" customHeight="1">
      <c r="A12" s="3" t="inlineStr">
        <is>
          <t>2026.06.10.</t>
        </is>
      </c>
      <c r="B12" s="4" t="inlineStr">
        <is>
          <t>BIZ-010</t>
        </is>
      </c>
      <c r="C12" s="4" t="inlineStr">
        <is>
          <t>Bevétel</t>
        </is>
      </c>
      <c r="D12" s="4" t="inlineStr">
        <is>
          <t>Balogh Éva</t>
        </is>
      </c>
      <c r="E12" s="4" t="inlineStr">
        <is>
          <t>Kft.</t>
        </is>
      </c>
      <c r="F12" s="4" t="inlineStr">
        <is>
          <t>Banki befizetés pénztárba</t>
        </is>
      </c>
      <c r="G12" s="4" t="inlineStr">
        <is>
          <t>Készpénzbefizetés</t>
        </is>
      </c>
      <c r="H12" s="5" t="n">
        <v>50000</v>
      </c>
      <c r="I12" s="6" t="n">
        <v>0</v>
      </c>
      <c r="J12" s="8">
        <f>IF(I12=0.27,H12*0.27,IF(I12=0.18,H12*0.18,IF(I12=0.05,H12*0.05,0)))</f>
        <v/>
      </c>
      <c r="K12" s="8">
        <f>H12+J12</f>
        <v/>
      </c>
      <c r="L12" s="4" t="inlineStr">
        <is>
          <t>Banki átutalás</t>
        </is>
      </c>
      <c r="M12" s="8">
        <f>IF(C12="Bevétel",M11+K12,M11-K12)</f>
        <v/>
      </c>
      <c r="N12" s="4" t="inlineStr">
        <is>
          <t>rögzített</t>
        </is>
      </c>
      <c r="O12" s="4" t="inlineStr"/>
    </row>
    <row r="13" ht="24" customHeight="1">
      <c r="A13" s="2" t="inlineStr">
        <is>
          <t>ÖSSZESÍTÉS</t>
        </is>
      </c>
      <c r="B13" s="12" t="n"/>
      <c r="C13" s="12" t="n"/>
      <c r="D13" s="12" t="n"/>
      <c r="E13" s="12" t="n"/>
      <c r="F13" s="12" t="n"/>
      <c r="G13" s="13" t="n"/>
      <c r="H13" s="9">
        <f>SUM(H3:H12)</f>
        <v/>
      </c>
      <c r="J13" s="9">
        <f>SUM(J3:J12)</f>
        <v/>
      </c>
      <c r="K13" s="9">
        <f>SUM(K3:K12)</f>
        <v/>
      </c>
    </row>
    <row r="14"/>
    <row r="15">
      <c r="A15" s="10" t="inlineStr">
        <is>
          <t>STATISZTIKA</t>
        </is>
      </c>
      <c r="B15" s="12" t="n"/>
      <c r="C15" s="12" t="n"/>
      <c r="D15" s="12" t="n"/>
      <c r="E15" s="13" t="n"/>
    </row>
    <row r="16" ht="20" customHeight="1">
      <c r="A16" s="11" t="inlineStr">
        <is>
          <t>Kiadások száma:</t>
        </is>
      </c>
      <c r="B16" s="12" t="n"/>
      <c r="C16" s="13" t="n"/>
      <c r="D16" s="14">
        <f>COUNTIF(C3:C12,"Kiadás")</f>
        <v/>
      </c>
      <c r="E16" s="13" t="n"/>
    </row>
    <row r="17" ht="20" customHeight="1">
      <c r="A17" s="11" t="inlineStr">
        <is>
          <t>Bevételek száma:</t>
        </is>
      </c>
      <c r="B17" s="12" t="n"/>
      <c r="C17" s="13" t="n"/>
      <c r="D17" s="14">
        <f>COUNTIF(C3:C12,"Bevétel")</f>
        <v/>
      </c>
      <c r="E17" s="13" t="n"/>
    </row>
    <row r="18" ht="20" customHeight="1">
      <c r="A18" s="11" t="inlineStr">
        <is>
          <t>Átlagos tétel (bruttó):</t>
        </is>
      </c>
      <c r="B18" s="12" t="n"/>
      <c r="C18" s="13" t="n"/>
      <c r="D18" s="15">
        <f>IFERROR(AVERAGE(K3:K12),0)</f>
        <v/>
      </c>
      <c r="E18" s="13" t="n"/>
    </row>
    <row r="19" ht="20" customHeight="1">
      <c r="A19" s="11" t="inlineStr">
        <is>
          <t>Ellenőrzendő sorok:</t>
        </is>
      </c>
      <c r="B19" s="12" t="n"/>
      <c r="C19" s="13" t="n"/>
      <c r="D19" s="14">
        <f>COUNTIF(N3:N12,"ellenőrzendő")</f>
        <v/>
      </c>
      <c r="E19" s="13" t="n"/>
    </row>
    <row r="20" ht="20" customHeight="1">
      <c r="A20" s="11" t="inlineStr">
        <is>
          <t>Záróegyenleg:</t>
        </is>
      </c>
      <c r="B20" s="12" t="n"/>
      <c r="C20" s="13" t="n"/>
      <c r="D20" s="15">
        <f>M12</f>
        <v/>
      </c>
      <c r="E20" s="13" t="n"/>
    </row>
  </sheetData>
  <mergeCells count="13">
    <mergeCell ref="A1:O1"/>
    <mergeCell ref="A13:G13"/>
    <mergeCell ref="A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</mergeCells>
  <conditionalFormatting sqref="M3:M12">
    <cfRule type="expression" priority="1" dxfId="0" stopIfTrue="1">
      <formula>$M3&lt;0</formula>
    </cfRule>
    <cfRule type="expression" priority="2" dxfId="1" stopIfTrue="1">
      <formula>$M3&gt;=0</formula>
    </cfRule>
  </conditionalFormatting>
  <conditionalFormatting sqref="N3:N12">
    <cfRule type="expression" priority="3" dxfId="2" stopIfTrue="1">
      <formula>$N3="ellenőrzendő"</formula>
    </cfRule>
  </conditionalFormatting>
  <dataValidations count="6">
    <dataValidation sqref="C3:C200" showErrorMessage="1" showInputMessage="1" allowBlank="0" type="list">
      <formula1>"Bevétel,Kiadás"</formula1>
    </dataValidation>
    <dataValidation sqref="E3:E200" showErrorMessage="1" showInputMessage="1" allowBlank="1" type="list">
      <formula1>"Kft.,Bt.,egyéni vállalkozó,magánszemély"</formula1>
    </dataValidation>
    <dataValidation sqref="G3:G200" showErrorMessage="1" showInputMessage="1" allowBlank="1" type="list">
      <formula1>"Készpénzbefizetés,Irodaszer,Üzemanyag,Reprezentáció,Szolgáltatás,Postaköltség,Egyéb bevétel,Egyéb"</formula1>
    </dataValidation>
    <dataValidation sqref="I3:I200" showErrorMessage="1" showInputMessage="1" allowBlank="1" type="list">
      <formula1>"0%,5%,18%,27%"</formula1>
    </dataValidation>
    <dataValidation sqref="L3:L200" showErrorMessage="1" showInputMessage="1" allowBlank="1" type="list">
      <formula1>"Készpénz,Banki átutalás,Bankkártya"</formula1>
    </dataValidation>
    <dataValidation sqref="N3:N200" showErrorMessage="1" showInputMessage="1" allowBlank="1" type="list">
      <formula1>"rögzített,ellenőrzendő"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12" customWidth="1" min="3" max="3"/>
    <col width="10" customWidth="1" min="4" max="4"/>
    <col width="4" customWidth="1" min="5" max="5"/>
    <col width="18" customWidth="1" min="6" max="6"/>
    <col width="16" customWidth="1" min="7" max="7"/>
    <col width="16" customWidth="1" min="8" max="8"/>
  </cols>
  <sheetData>
    <row r="1" ht="36" customHeight="1">
      <c r="A1" s="1" t="inlineStr">
        <is>
          <t>HAVI PÉNZTÁR ÖSSZESÍTŐ – 2026</t>
        </is>
      </c>
    </row>
    <row r="2" ht="22" customHeight="1">
      <c r="A2" s="10" t="inlineStr">
        <is>
          <t>KULCSMUTATÓ</t>
        </is>
      </c>
      <c r="B2" s="12" t="n"/>
      <c r="C2" s="12" t="n"/>
      <c r="D2" s="13" t="n"/>
      <c r="F2" s="2" t="inlineStr">
        <is>
          <t>Hónap</t>
        </is>
      </c>
      <c r="G2" s="2" t="inlineStr">
        <is>
          <t>Bevétel</t>
        </is>
      </c>
      <c r="H2" s="2" t="inlineStr">
        <is>
          <t>Kiadás</t>
        </is>
      </c>
    </row>
    <row r="3" ht="20" customHeight="1">
      <c r="A3" s="11" t="inlineStr">
        <is>
          <t>Nyitóegyenleg:</t>
        </is>
      </c>
      <c r="B3" s="12" t="n"/>
      <c r="C3" s="13" t="n"/>
      <c r="D3" s="15">
        <f>100000</f>
        <v/>
      </c>
      <c r="F3" s="17" t="inlineStr">
        <is>
          <t>2026. január</t>
        </is>
      </c>
      <c r="G3" s="18">
        <f>IFERROR(SUMPRODUCT((MONTH(Házipénztár!A3:A12)=1)*(Házipénztár!C3:C12="Bevétel")*Házipénztár!K3:K12),0)</f>
        <v/>
      </c>
      <c r="H3" s="18">
        <f>IFERROR(SUMPRODUCT((MONTH(Házipénztár!A3:A12)=1)*(Házipénztár!C3:C12="Kiadás")*Házipénztár!K3:K12),0)</f>
        <v/>
      </c>
    </row>
    <row r="4" ht="20" customHeight="1">
      <c r="A4" s="19" t="inlineStr">
        <is>
          <t>Összes bevétel:</t>
        </is>
      </c>
      <c r="B4" s="12" t="n"/>
      <c r="C4" s="13" t="n"/>
      <c r="D4" s="15">
        <f>IFERROR(SUMIF(Házipénztár!C3:C12,"Bevétel",Házipénztár!K3:K12),0)</f>
        <v/>
      </c>
      <c r="F4" s="20" t="inlineStr">
        <is>
          <t>2026. február</t>
        </is>
      </c>
      <c r="G4" s="21">
        <f>IFERROR(SUMPRODUCT((MONTH(Házipénztár!A3:A12)=2)*(Házipénztár!C3:C12="Bevétel")*Házipénztár!K3:K12),0)</f>
        <v/>
      </c>
      <c r="H4" s="21">
        <f>IFERROR(SUMPRODUCT((MONTH(Házipénztár!A3:A12)=2)*(Házipénztár!C3:C12="Kiadás")*Házipénztár!K3:K12),0)</f>
        <v/>
      </c>
    </row>
    <row r="5" ht="20" customHeight="1">
      <c r="A5" s="11" t="inlineStr">
        <is>
          <t>Összes kiadás:</t>
        </is>
      </c>
      <c r="B5" s="12" t="n"/>
      <c r="C5" s="13" t="n"/>
      <c r="D5" s="15">
        <f>IFERROR(SUMIF(Házipénztár!C3:C12,"Kiadás",Házipénztár!K3:K12),0)</f>
        <v/>
      </c>
      <c r="F5" s="17" t="inlineStr">
        <is>
          <t>2026. március</t>
        </is>
      </c>
      <c r="G5" s="18">
        <f>IFERROR(SUMPRODUCT((MONTH(Házipénztár!A3:A12)=3)*(Házipénztár!C3:C12="Bevétel")*Házipénztár!K3:K12),0)</f>
        <v/>
      </c>
      <c r="H5" s="18">
        <f>IFERROR(SUMPRODUCT((MONTH(Házipénztár!A3:A12)=3)*(Házipénztár!C3:C12="Kiadás")*Házipénztár!K3:K12),0)</f>
        <v/>
      </c>
    </row>
    <row r="6" ht="20" customHeight="1">
      <c r="A6" s="19" t="inlineStr">
        <is>
          <t>Záróegyenleg:</t>
        </is>
      </c>
      <c r="B6" s="12" t="n"/>
      <c r="C6" s="13" t="n"/>
      <c r="D6" s="15">
        <f>IFERROR(Házipénztár!M12,0)</f>
        <v/>
      </c>
      <c r="F6" s="20" t="inlineStr">
        <is>
          <t>2026. április</t>
        </is>
      </c>
      <c r="G6" s="21">
        <f>IFERROR(SUMPRODUCT((MONTH(Házipénztár!A3:A12)=4)*(Házipénztár!C3:C12="Bevétel")*Házipénztár!K3:K12),0)</f>
        <v/>
      </c>
      <c r="H6" s="21">
        <f>IFERROR(SUMPRODUCT((MONTH(Házipénztár!A3:A12)=4)*(Házipénztár!C3:C12="Kiadás")*Házipénztár!K3:K12),0)</f>
        <v/>
      </c>
    </row>
    <row r="7" ht="20" customHeight="1">
      <c r="A7" s="11" t="inlineStr">
        <is>
          <t>Tételek száma:</t>
        </is>
      </c>
      <c r="B7" s="12" t="n"/>
      <c r="C7" s="13" t="n"/>
      <c r="D7" s="22">
        <f>IFERROR(COUNTA(Házipénztár!B3:B12),0)</f>
        <v/>
      </c>
      <c r="F7" s="17" t="inlineStr">
        <is>
          <t>2026. május</t>
        </is>
      </c>
      <c r="G7" s="18">
        <f>IFERROR(SUMPRODUCT((MONTH(Házipénztár!A3:A12)=5)*(Házipénztár!C3:C12="Bevétel")*Házipénztár!K3:K12),0)</f>
        <v/>
      </c>
      <c r="H7" s="18">
        <f>IFERROR(SUMPRODUCT((MONTH(Házipénztár!A3:A12)=5)*(Házipénztár!C3:C12="Kiadás")*Házipénztár!K3:K12),0)</f>
        <v/>
      </c>
    </row>
    <row r="8" ht="20" customHeight="1">
      <c r="A8" s="19" t="inlineStr">
        <is>
          <t>Átlagos bruttó:</t>
        </is>
      </c>
      <c r="B8" s="12" t="n"/>
      <c r="C8" s="13" t="n"/>
      <c r="D8" s="15">
        <f>IFERROR(AVERAGE(Házipénztár!K3:K12),0)</f>
        <v/>
      </c>
      <c r="F8" s="20" t="inlineStr">
        <is>
          <t>2026. június</t>
        </is>
      </c>
      <c r="G8" s="21">
        <f>IFERROR(SUMPRODUCT((MONTH(Házipénztár!A3:A12)=6)*(Házipénztár!C3:C12="Bevétel")*Házipénztár!K3:K12),0)</f>
        <v/>
      </c>
      <c r="H8" s="21">
        <f>IFERROR(SUMPRODUCT((MONTH(Házipénztár!A3:A12)=6)*(Házipénztár!C3:C12="Kiadás")*Házipénztár!K3:K12),0)</f>
        <v/>
      </c>
    </row>
    <row r="9" ht="22" customHeight="1">
      <c r="A9" s="11" t="inlineStr">
        <is>
          <t>Ellenőrzendők:</t>
        </is>
      </c>
      <c r="B9" s="12" t="n"/>
      <c r="C9" s="13" t="n"/>
      <c r="D9" s="22">
        <f>IFERROR(COUNTIF(Házipénztár!N3:N12,"ellenőrzendő"),0)</f>
        <v/>
      </c>
    </row>
    <row r="10" ht="22" customHeight="1">
      <c r="A10" s="19" t="inlineStr">
        <is>
          <t>ÁFA összes:</t>
        </is>
      </c>
      <c r="B10" s="12" t="n"/>
      <c r="C10" s="13" t="n"/>
      <c r="D10" s="15">
        <f>IFERROR(SUM(Házipénztár!J3:J12),0)</f>
        <v/>
      </c>
    </row>
    <row r="11"/>
    <row r="12" ht="22" customHeight="1">
      <c r="A12" s="23">
        <f>IF(Házipénztár!M12&lt;0,"⚠ FIGYELEM: Negatív pénztáregyenleg!","✓ Pénztáregyenleg rendben")</f>
        <v/>
      </c>
      <c r="B12" s="12" t="n"/>
      <c r="C12" s="12" t="n"/>
      <c r="D12" s="13" t="n"/>
    </row>
    <row r="13"/>
    <row r="14" ht="24" customHeight="1">
      <c r="A14" s="10" t="inlineStr">
        <is>
          <t>KIADÁSI KATEGÓRIÁK ÖSSZESÍTÉSE</t>
        </is>
      </c>
      <c r="B14" s="12" t="n"/>
      <c r="C14" s="12" t="n"/>
      <c r="D14" s="13" t="n"/>
    </row>
    <row r="15" ht="22" customHeight="1">
      <c r="A15" s="2" t="inlineStr">
        <is>
          <t>Kategória</t>
        </is>
      </c>
      <c r="B15" s="2" t="inlineStr">
        <is>
          <t>Kiadás összeg</t>
        </is>
      </c>
      <c r="C15" s="2" t="inlineStr">
        <is>
          <t>Tétel db</t>
        </is>
      </c>
      <c r="D15" s="2" t="inlineStr">
        <is>
          <t>Arány</t>
        </is>
      </c>
    </row>
    <row r="16" ht="20" customHeight="1">
      <c r="A16" s="17" t="inlineStr">
        <is>
          <t>Irodaszer</t>
        </is>
      </c>
      <c r="B16" s="18">
        <f>IFERROR(SUMIFS(Házipénztár!K3:K12,Házipénztár!G3:G12,A16,Házipénztár!C3:C12,"Kiadás"),0)</f>
        <v/>
      </c>
      <c r="C16" s="24">
        <f>IFERROR(COUNTIFS(Házipénztár!G3:G12,A16,Házipénztár!C3:C12,"Kiadás"),0)</f>
        <v/>
      </c>
      <c r="D16" s="25">
        <f>IFERROR(B16/=IFERROR(SUMIF(Házipénztár!C3:C12,"Kiadás",Házipénztár!K3:K12),1),0)</f>
        <v/>
      </c>
    </row>
    <row r="17" ht="20" customHeight="1">
      <c r="A17" s="20" t="inlineStr">
        <is>
          <t>Üzemanyag</t>
        </is>
      </c>
      <c r="B17" s="21">
        <f>IFERROR(SUMIFS(Házipénztár!K3:K12,Házipénztár!G3:G12,A17,Házipénztár!C3:C12,"Kiadás"),0)</f>
        <v/>
      </c>
      <c r="C17" s="26">
        <f>IFERROR(COUNTIFS(Házipénztár!G3:G12,A17,Házipénztár!C3:C12,"Kiadás"),0)</f>
        <v/>
      </c>
      <c r="D17" s="27">
        <f>IFERROR(B17/=IFERROR(SUMIF(Házipénztár!C3:C12,"Kiadás",Házipénztár!K3:K12),1),0)</f>
        <v/>
      </c>
    </row>
    <row r="18" ht="20" customHeight="1">
      <c r="A18" s="17" t="inlineStr">
        <is>
          <t>Reprezentáció</t>
        </is>
      </c>
      <c r="B18" s="18">
        <f>IFERROR(SUMIFS(Házipénztár!K3:K12,Házipénztár!G3:G12,A18,Házipénztár!C3:C12,"Kiadás"),0)</f>
        <v/>
      </c>
      <c r="C18" s="24">
        <f>IFERROR(COUNTIFS(Házipénztár!G3:G12,A18,Házipénztár!C3:C12,"Kiadás"),0)</f>
        <v/>
      </c>
      <c r="D18" s="25">
        <f>IFERROR(B18/=IFERROR(SUMIF(Házipénztár!C3:C12,"Kiadás",Házipénztár!K3:K12),1),0)</f>
        <v/>
      </c>
    </row>
    <row r="19" ht="20" customHeight="1">
      <c r="A19" s="20" t="inlineStr">
        <is>
          <t>Postaköltség</t>
        </is>
      </c>
      <c r="B19" s="21">
        <f>IFERROR(SUMIFS(Házipénztár!K3:K12,Házipénztár!G3:G12,A19,Házipénztár!C3:C12,"Kiadás"),0)</f>
        <v/>
      </c>
      <c r="C19" s="26">
        <f>IFERROR(COUNTIFS(Házipénztár!G3:G12,A19,Házipénztár!C3:C12,"Kiadás"),0)</f>
        <v/>
      </c>
      <c r="D19" s="27">
        <f>IFERROR(B19/=IFERROR(SUMIF(Házipénztár!C3:C12,"Kiadás",Házipénztár!K3:K12),1),0)</f>
        <v/>
      </c>
    </row>
    <row r="20" ht="20" customHeight="1">
      <c r="A20" s="17" t="inlineStr">
        <is>
          <t>Egyéb</t>
        </is>
      </c>
      <c r="B20" s="18">
        <f>IFERROR(SUMIFS(Házipénztár!K3:K12,Házipénztár!G3:G12,A20,Házipénztár!C3:C12,"Kiadás"),0)</f>
        <v/>
      </c>
      <c r="C20" s="24">
        <f>IFERROR(COUNTIFS(Házipénztár!G3:G12,A20,Házipénztár!C3:C12,"Kiadás"),0)</f>
        <v/>
      </c>
      <c r="D20" s="25">
        <f>IFERROR(B20/=IFERROR(SUMIF(Házipénztár!C3:C12,"Kiadás",Házipénztár!K3:K12),1),0)</f>
        <v/>
      </c>
    </row>
    <row r="22" ht="24" customHeight="1"/>
  </sheetData>
  <mergeCells count="12">
    <mergeCell ref="A1:H1"/>
    <mergeCell ref="A2:D2"/>
    <mergeCell ref="A3:C3"/>
    <mergeCell ref="A4:C4"/>
    <mergeCell ref="A5:C5"/>
    <mergeCell ref="A6:C6"/>
    <mergeCell ref="A7:C7"/>
    <mergeCell ref="A8:C8"/>
    <mergeCell ref="A9:C9"/>
    <mergeCell ref="A10:C10"/>
    <mergeCell ref="A12:D12"/>
    <mergeCell ref="A14:D14"/>
  </mergeCells>
  <conditionalFormatting sqref="A12:D12">
    <cfRule type="expression" priority="1" dxfId="0" stopIfTrue="1">
      <formula>Házipénztár!$M$12&lt;0</formula>
    </cfRule>
    <cfRule type="expression" priority="2" dxfId="1" stopIfTrue="1">
      <formula>Házipénztár!$M$12&gt;=0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6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</cols>
  <sheetData>
    <row r="1" ht="28" customHeight="1">
      <c r="A1" s="28" t="inlineStr">
        <is>
          <t>SEGÉDLISTA – LEGÖRDÜLŐ MENÜK ADATAI</t>
        </is>
      </c>
      <c r="B1" s="13" t="n"/>
    </row>
    <row r="2"/>
    <row r="3" ht="22" customHeight="1">
      <c r="A3" s="10" t="inlineStr">
        <is>
          <t>Irány</t>
        </is>
      </c>
      <c r="B3" s="13" t="n"/>
    </row>
    <row r="4" ht="18" customHeight="1">
      <c r="A4" s="29" t="inlineStr">
        <is>
          <t>Bevétel</t>
        </is>
      </c>
      <c r="B4" s="13" t="n"/>
    </row>
    <row r="5" ht="18" customHeight="1">
      <c r="A5" s="29" t="inlineStr">
        <is>
          <t>Kiadás</t>
        </is>
      </c>
      <c r="B5" s="13" t="n"/>
    </row>
    <row r="6"/>
    <row r="7" ht="22" customHeight="1">
      <c r="A7" s="10" t="inlineStr">
        <is>
          <t>Partner típusa</t>
        </is>
      </c>
      <c r="B7" s="13" t="n"/>
    </row>
    <row r="8" ht="18" customHeight="1">
      <c r="A8" s="29" t="inlineStr">
        <is>
          <t>Kft.</t>
        </is>
      </c>
      <c r="B8" s="13" t="n"/>
    </row>
    <row r="9" ht="18" customHeight="1">
      <c r="A9" s="29" t="inlineStr">
        <is>
          <t>Bt.</t>
        </is>
      </c>
      <c r="B9" s="13" t="n"/>
    </row>
    <row r="10" ht="18" customHeight="1">
      <c r="A10" s="29" t="inlineStr">
        <is>
          <t>egyéni vállalkozó</t>
        </is>
      </c>
      <c r="B10" s="13" t="n"/>
    </row>
    <row r="11" ht="18" customHeight="1">
      <c r="A11" s="29" t="inlineStr">
        <is>
          <t>magánszemély</t>
        </is>
      </c>
      <c r="B11" s="13" t="n"/>
    </row>
    <row r="12"/>
    <row r="13" ht="22" customHeight="1">
      <c r="A13" s="10" t="inlineStr">
        <is>
          <t>Kategória</t>
        </is>
      </c>
      <c r="B13" s="13" t="n"/>
    </row>
    <row r="14" ht="18" customHeight="1">
      <c r="A14" s="29" t="inlineStr">
        <is>
          <t>Készpénzbefizetés</t>
        </is>
      </c>
      <c r="B14" s="13" t="n"/>
    </row>
    <row r="15" ht="18" customHeight="1">
      <c r="A15" s="29" t="inlineStr">
        <is>
          <t>Irodaszer</t>
        </is>
      </c>
      <c r="B15" s="13" t="n"/>
    </row>
    <row r="16" ht="18" customHeight="1">
      <c r="A16" s="29" t="inlineStr">
        <is>
          <t>Üzemanyag</t>
        </is>
      </c>
      <c r="B16" s="13" t="n"/>
    </row>
    <row r="17" ht="18" customHeight="1">
      <c r="A17" s="29" t="inlineStr">
        <is>
          <t>Reprezentáció</t>
        </is>
      </c>
      <c r="B17" s="13" t="n"/>
    </row>
    <row r="18" ht="18" customHeight="1">
      <c r="A18" s="29" t="inlineStr">
        <is>
          <t>Szolgáltatás</t>
        </is>
      </c>
      <c r="B18" s="13" t="n"/>
    </row>
    <row r="19" ht="18" customHeight="1">
      <c r="A19" s="29" t="inlineStr">
        <is>
          <t>Postaköltség</t>
        </is>
      </c>
      <c r="B19" s="13" t="n"/>
    </row>
    <row r="20" ht="18" customHeight="1">
      <c r="A20" s="29" t="inlineStr">
        <is>
          <t>Egyéb bevétel</t>
        </is>
      </c>
      <c r="B20" s="13" t="n"/>
    </row>
    <row r="21" ht="18" customHeight="1">
      <c r="A21" s="29" t="inlineStr">
        <is>
          <t>Egyéb</t>
        </is>
      </c>
      <c r="B21" s="13" t="n"/>
    </row>
    <row r="22"/>
    <row r="23" ht="22" customHeight="1">
      <c r="A23" s="10" t="inlineStr">
        <is>
          <t>Fizetési mód</t>
        </is>
      </c>
      <c r="B23" s="13" t="n"/>
    </row>
    <row r="24" ht="18" customHeight="1">
      <c r="A24" s="29" t="inlineStr">
        <is>
          <t>Készpénz</t>
        </is>
      </c>
      <c r="B24" s="13" t="n"/>
    </row>
    <row r="25" ht="18" customHeight="1">
      <c r="A25" s="29" t="inlineStr">
        <is>
          <t>Banki átutalás</t>
        </is>
      </c>
      <c r="B25" s="13" t="n"/>
    </row>
    <row r="26" ht="18" customHeight="1">
      <c r="A26" s="29" t="inlineStr">
        <is>
          <t>Bankkártya</t>
        </is>
      </c>
      <c r="B26" s="13" t="n"/>
    </row>
    <row r="27"/>
    <row r="28" ht="22" customHeight="1">
      <c r="A28" s="10" t="inlineStr">
        <is>
          <t>Státusz</t>
        </is>
      </c>
      <c r="B28" s="13" t="n"/>
    </row>
    <row r="29" ht="18" customHeight="1">
      <c r="A29" s="29" t="inlineStr">
        <is>
          <t>rögzített</t>
        </is>
      </c>
      <c r="B29" s="13" t="n"/>
    </row>
    <row r="30" ht="18" customHeight="1">
      <c r="A30" s="29" t="inlineStr">
        <is>
          <t>ellenőrzendő</t>
        </is>
      </c>
      <c r="B30" s="13" t="n"/>
    </row>
    <row r="31"/>
    <row r="32" ht="22" customHeight="1">
      <c r="A32" s="10" t="inlineStr">
        <is>
          <t>ÁFA kulcs</t>
        </is>
      </c>
      <c r="B32" s="13" t="n"/>
    </row>
    <row r="33" ht="18" customHeight="1">
      <c r="A33" s="29" t="inlineStr">
        <is>
          <t>0%</t>
        </is>
      </c>
      <c r="B33" s="13" t="n"/>
    </row>
    <row r="34" ht="18" customHeight="1">
      <c r="A34" s="29" t="inlineStr">
        <is>
          <t>5%</t>
        </is>
      </c>
      <c r="B34" s="13" t="n"/>
    </row>
    <row r="35" ht="18" customHeight="1">
      <c r="A35" s="29" t="inlineStr">
        <is>
          <t>18%</t>
        </is>
      </c>
      <c r="B35" s="13" t="n"/>
    </row>
    <row r="36" ht="18" customHeight="1">
      <c r="A36" s="29" t="inlineStr">
        <is>
          <t>27%</t>
        </is>
      </c>
      <c r="B36" s="13" t="n"/>
    </row>
  </sheetData>
  <mergeCells count="30">
    <mergeCell ref="A1:B1"/>
    <mergeCell ref="A3:B3"/>
    <mergeCell ref="A4:B4"/>
    <mergeCell ref="A5:B5"/>
    <mergeCell ref="A7:B7"/>
    <mergeCell ref="A8:B8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3:B23"/>
    <mergeCell ref="A24:B24"/>
    <mergeCell ref="A25:B25"/>
    <mergeCell ref="A26:B26"/>
    <mergeCell ref="A28:B28"/>
    <mergeCell ref="A29:B29"/>
    <mergeCell ref="A30:B30"/>
    <mergeCell ref="A32:B32"/>
    <mergeCell ref="A33:B33"/>
    <mergeCell ref="A34:B34"/>
    <mergeCell ref="A35:B35"/>
    <mergeCell ref="A36:B3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30" customWidth="1" min="1" max="1"/>
    <col width="55" customWidth="1" min="2" max="2"/>
    <col width="15" customWidth="1" min="3" max="3"/>
  </cols>
  <sheetData>
    <row r="1" ht="32" customHeight="1">
      <c r="A1" s="30" t="inlineStr">
        <is>
          <t>ÚTMUTATÓ – HÁZIPÉNZTÁR SABLON HASZNÁLATA</t>
        </is>
      </c>
      <c r="B1" s="12" t="n"/>
      <c r="C1" s="13" t="n"/>
    </row>
    <row r="2" ht="20" customHeight="1">
      <c r="A2" s="31" t="inlineStr">
        <is>
          <t>ÁLTALÁNOS TUDNIVALÓK</t>
        </is>
      </c>
      <c r="B2" s="12" t="n"/>
      <c r="C2" s="13" t="n"/>
    </row>
    <row r="3" ht="20" customHeight="1">
      <c r="A3" s="32" t="inlineStr">
        <is>
          <t>Ez a sablon a magyar vállalkozások (Kft., Bt., egyéni vállalkozó) napi készpénzforgalmának nyilvántartására készült.</t>
        </is>
      </c>
      <c r="B3" s="12" t="n"/>
      <c r="C3" s="13" t="n"/>
    </row>
    <row r="4" ht="20" customHeight="1">
      <c r="A4" s="32" t="inlineStr">
        <is>
          <t>A Házipénztár lapon kell rögzíteni minden bevételi és kiadási tételt bizonylatszámmal együtt.</t>
        </is>
      </c>
      <c r="B4" s="12" t="n"/>
      <c r="C4" s="13" t="n"/>
    </row>
    <row r="5" ht="20" customHeight="1"/>
    <row r="6" ht="20" customHeight="1">
      <c r="A6" s="31" t="inlineStr">
        <is>
          <t>A HÁZIPÉNZTÁR LAP OSZLOPAI</t>
        </is>
      </c>
      <c r="B6" s="12" t="n"/>
      <c r="C6" s="13" t="n"/>
    </row>
    <row r="7" ht="20" customHeight="1">
      <c r="A7" s="11" t="inlineStr">
        <is>
          <t>Dátum:</t>
        </is>
      </c>
      <c r="B7" s="33" t="inlineStr">
        <is>
          <t>A bizonylat kelte ÉÉÉÉ.HH.NN. formátumban (pl. 2026.03.15.).</t>
        </is>
      </c>
      <c r="C7" s="13" t="n"/>
    </row>
    <row r="8" ht="20" customHeight="1">
      <c r="A8" s="11" t="inlineStr">
        <is>
          <t>Bizonylatszám:</t>
        </is>
      </c>
      <c r="B8" s="33" t="inlineStr">
        <is>
          <t>Egyedi azonosító (pl. BIZ-001). Kötelező minden tételnél.</t>
        </is>
      </c>
      <c r="C8" s="13" t="n"/>
    </row>
    <row r="9" ht="20" customHeight="1">
      <c r="A9" s="11" t="inlineStr">
        <is>
          <t>Irány:</t>
        </is>
      </c>
      <c r="B9" s="33" t="inlineStr">
        <is>
          <t>Bevétel = pénz érkezik a pénztárba, Kiadás = pénz kimegy.</t>
        </is>
      </c>
      <c r="C9" s="13" t="n"/>
    </row>
    <row r="10" ht="20" customHeight="1">
      <c r="A10" s="11" t="inlineStr">
        <is>
          <t>Partner neve:</t>
        </is>
      </c>
      <c r="B10" s="33" t="inlineStr">
        <is>
          <t>Az üzleti partner neve, magánszemélynél is kötelező.</t>
        </is>
      </c>
      <c r="C10" s="13" t="n"/>
    </row>
    <row r="11" ht="20" customHeight="1">
      <c r="A11" s="11" t="inlineStr">
        <is>
          <t>Partner típusa:</t>
        </is>
      </c>
      <c r="B11" s="33" t="inlineStr">
        <is>
          <t>Kft., Bt., egyéni vállalkozó vagy magánszemély.</t>
        </is>
      </c>
      <c r="C11" s="13" t="n"/>
    </row>
    <row r="12" ht="20" customHeight="1">
      <c r="A12" s="11" t="inlineStr">
        <is>
          <t>Jogcím / megjegyzés:</t>
        </is>
      </c>
      <c r="B12" s="33" t="inlineStr">
        <is>
          <t>Rövid leírás a fizetés céljáról (pl. irodaszer-vásárlás).</t>
        </is>
      </c>
      <c r="C12" s="13" t="n"/>
    </row>
    <row r="13" ht="20" customHeight="1">
      <c r="A13" s="11" t="inlineStr">
        <is>
          <t>Kategória:</t>
        </is>
      </c>
      <c r="B13" s="33" t="inlineStr">
        <is>
          <t>Előre meghatározott kategóriákból válassz legördülő menüből.</t>
        </is>
      </c>
      <c r="C13" s="13" t="n"/>
    </row>
    <row r="14" ht="20" customHeight="1">
      <c r="A14" s="11" t="inlineStr">
        <is>
          <t>Nettó összeg:</t>
        </is>
      </c>
      <c r="B14" s="33" t="inlineStr">
        <is>
          <t>Az ÁFA nélküli összeg forintban. ÁFA-mentes tételnél = bruttó.</t>
        </is>
      </c>
      <c r="C14" s="13" t="n"/>
    </row>
    <row r="15" ht="20" customHeight="1">
      <c r="A15" s="11" t="inlineStr">
        <is>
          <t>ÁFA kulcs:</t>
        </is>
      </c>
      <c r="B15" s="33" t="inlineStr">
        <is>
          <t>0%, 5%, 18% vagy 27%. ÁFA-mentes esetén 0%.</t>
        </is>
      </c>
      <c r="C15" s="13" t="n"/>
    </row>
    <row r="16" ht="20" customHeight="1">
      <c r="A16" s="11" t="inlineStr">
        <is>
          <t>ÁFA összege:</t>
        </is>
      </c>
      <c r="B16" s="33" t="inlineStr">
        <is>
          <t>Automatikusan számítódik: nettó × ÁFA kulcs.</t>
        </is>
      </c>
      <c r="C16" s="13" t="n"/>
    </row>
    <row r="17" ht="20" customHeight="1">
      <c r="A17" s="11" t="inlineStr">
        <is>
          <t>Bruttó összeg:</t>
        </is>
      </c>
      <c r="B17" s="33" t="inlineStr">
        <is>
          <t>Automatikusan: nettó + ÁFA összege.</t>
        </is>
      </c>
      <c r="C17" s="13" t="n"/>
    </row>
    <row r="18" ht="20" customHeight="1">
      <c r="A18" s="11" t="inlineStr">
        <is>
          <t>Fizetési mód:</t>
        </is>
      </c>
      <c r="B18" s="33" t="inlineStr">
        <is>
          <t>Készpénz, banki átutalás vagy bankkártya.</t>
        </is>
      </c>
      <c r="C18" s="13" t="n"/>
    </row>
    <row r="19" ht="20" customHeight="1">
      <c r="A19" s="11" t="inlineStr">
        <is>
          <t>Pénztár egyenleg:</t>
        </is>
      </c>
      <c r="B19" s="33" t="inlineStr">
        <is>
          <t>Automatikus gördülő egyenleg: előző + bevétel – kiadás.</t>
        </is>
      </c>
      <c r="C19" s="13" t="n"/>
    </row>
    <row r="20" ht="20" customHeight="1">
      <c r="A20" s="11" t="inlineStr">
        <is>
          <t>Státusz:</t>
        </is>
      </c>
      <c r="B20" s="33" t="inlineStr">
        <is>
          <t>'rögzített' = rendben. 'ellenőrzendő' = hiányzó bizonylat/adat.</t>
        </is>
      </c>
      <c r="C20" s="13" t="n"/>
    </row>
    <row r="21" ht="20" customHeight="1">
      <c r="A21" s="11" t="inlineStr">
        <is>
          <t>NAV megjegyzés:</t>
        </is>
      </c>
      <c r="B21" s="33" t="inlineStr">
        <is>
          <t>Bizonylati fegyelem megjegyzések (pl. hiányzó aláírás).</t>
        </is>
      </c>
      <c r="C21" s="13" t="n"/>
    </row>
    <row r="22" ht="20" customHeight="1"/>
    <row r="23" ht="20" customHeight="1">
      <c r="A23" s="31" t="inlineStr">
        <is>
          <t>ÁFA MEZŐK MAGYARÁZATA</t>
        </is>
      </c>
      <c r="B23" s="12" t="n"/>
      <c r="C23" s="13" t="n"/>
    </row>
    <row r="24" ht="20" customHeight="1">
      <c r="A24" s="32" t="inlineStr">
        <is>
          <t>Magyar ÁFA kulcsok: általános 27%, kedvezményes 18% (egyes élelmiszerek) és 5% (gyógyszerek, könyvek).</t>
        </is>
      </c>
      <c r="B24" s="12" t="n"/>
      <c r="C24" s="13" t="n"/>
    </row>
    <row r="25" ht="20" customHeight="1">
      <c r="A25" s="32" t="inlineStr">
        <is>
          <t>ÁFA-mentes tételeknél (pl. bérköltség, adók, bankköltség) az ÁFA kulcs 0% legyen.</t>
        </is>
      </c>
      <c r="B25" s="12" t="n"/>
      <c r="C25" s="13" t="n"/>
    </row>
    <row r="26" ht="20" customHeight="1">
      <c r="A26" s="32" t="inlineStr">
        <is>
          <t>Az ÁFA összege mező automatikusan kiszámítja az adót a nettó összeg alapján.</t>
        </is>
      </c>
      <c r="B26" s="12" t="n"/>
      <c r="C26" s="13" t="n"/>
    </row>
    <row r="27" ht="20" customHeight="1"/>
    <row r="28" ht="20" customHeight="1">
      <c r="A28" s="31" t="inlineStr">
        <is>
          <t>MIKOR KELL 'ELLENŐRZENDŐ' STÁTUSZ?</t>
        </is>
      </c>
      <c r="B28" s="12" t="n"/>
      <c r="C28" s="13" t="n"/>
    </row>
    <row r="29" ht="20" customHeight="1">
      <c r="A29" s="32" t="inlineStr">
        <is>
          <t>Ha a bizonylat hiányzik vagy sérült.</t>
        </is>
      </c>
      <c r="B29" s="12" t="n"/>
      <c r="C29" s="13" t="n"/>
    </row>
    <row r="30" ht="20" customHeight="1">
      <c r="A30" s="32" t="inlineStr">
        <is>
          <t>Ha a partner adatai hiányosak (adószám, cím nem ismert).</t>
        </is>
      </c>
      <c r="B30" s="12" t="n"/>
      <c r="C30" s="13" t="n"/>
    </row>
    <row r="31" ht="20" customHeight="1">
      <c r="A31" s="32" t="inlineStr">
        <is>
          <t>Ha az összeg kérdéses vagy egyeztetést igényel.</t>
        </is>
      </c>
      <c r="B31" s="12" t="n"/>
      <c r="C31" s="13" t="n"/>
    </row>
    <row r="32" ht="20" customHeight="1">
      <c r="A32" s="32" t="inlineStr">
        <is>
          <t>Ha a NAV megjegyzés mezőben bejegyzés van.</t>
        </is>
      </c>
      <c r="B32" s="12" t="n"/>
      <c r="C32" s="13" t="n"/>
    </row>
    <row r="33" ht="20" customHeight="1"/>
    <row r="34" ht="20" customHeight="1">
      <c r="A34" s="31" t="inlineStr">
        <is>
          <t>NAV / BIZONYLATI FEGYELEM</t>
        </is>
      </c>
      <c r="B34" s="12" t="n"/>
      <c r="C34" s="13" t="n"/>
    </row>
    <row r="35" ht="20" customHeight="1">
      <c r="A35" s="32" t="inlineStr">
        <is>
          <t>Minden kifizetéshez kötelező az alátámasztó bizonylat (számla, nyugta, belső bizonylat).</t>
        </is>
      </c>
      <c r="B35" s="12" t="n"/>
      <c r="C35" s="13" t="n"/>
    </row>
    <row r="36" ht="20" customHeight="1">
      <c r="A36" s="32" t="inlineStr">
        <is>
          <t>A pénztárkönyvet naprakészen kell vezetni – utólagos tömeges rögzítés kerülendő.</t>
        </is>
      </c>
      <c r="B36" s="12" t="n"/>
      <c r="C36" s="13" t="n"/>
    </row>
    <row r="37" ht="20" customHeight="1">
      <c r="A37" s="32" t="inlineStr">
        <is>
          <t>A pénztár záróegyenleg nem lehet negatív – ez készpénzhiányt jelent!</t>
        </is>
      </c>
      <c r="B37" s="12" t="n"/>
      <c r="C37" s="13" t="n"/>
    </row>
    <row r="38" ht="20" customHeight="1">
      <c r="A38" s="32" t="inlineStr">
        <is>
          <t>Reprezentációs kiadáshoz jelenléti ív és üzleti cél igazolása szükséges.</t>
        </is>
      </c>
      <c r="B38" s="12" t="n"/>
      <c r="C38" s="13" t="n"/>
    </row>
    <row r="39" ht="20" customHeight="1">
      <c r="A39" s="32" t="inlineStr">
        <is>
          <t>A sablon nem helyettesíti a kötelező számviteli nyilvántartást, csak segédeszköz!</t>
        </is>
      </c>
      <c r="B39" s="12" t="n"/>
      <c r="C39" s="13" t="n"/>
    </row>
    <row r="40" ht="20" customHeight="1"/>
    <row r="41" ht="20" customHeight="1">
      <c r="A41" s="31" t="inlineStr">
        <is>
          <t>HAVI ÖSSZESÍTŐ LAP</t>
        </is>
      </c>
      <c r="B41" s="12" t="n"/>
      <c r="C41" s="13" t="n"/>
    </row>
    <row r="42" ht="20" customHeight="1">
      <c r="A42" s="32" t="inlineStr">
        <is>
          <t>A Havi összesítő lapon automatikusan összesítődnek a Házipénztár lap adatai.</t>
        </is>
      </c>
      <c r="B42" s="12" t="n"/>
      <c r="C42" s="13" t="n"/>
    </row>
    <row r="43" ht="20" customHeight="1">
      <c r="A43" s="32" t="inlineStr">
        <is>
          <t>Havi bontásban látható a bevételek és kiadások alakulása oszlopdiagramon.</t>
        </is>
      </c>
      <c r="B43" s="12" t="n"/>
      <c r="C43" s="13" t="n"/>
    </row>
    <row r="44" ht="20" customHeight="1">
      <c r="A44" s="32" t="inlineStr">
        <is>
          <t>A kiadási kategóriák megoszlása kördiagramon is megjelenik.</t>
        </is>
      </c>
      <c r="B44" s="12" t="n"/>
      <c r="C44" s="13" t="n"/>
    </row>
    <row r="45" ht="20" customHeight="1">
      <c r="A45" s="32" t="inlineStr">
        <is>
          <t>Negatív záróegyenleg esetén piros figyelmeztetés jelenik meg.</t>
        </is>
      </c>
      <c r="B45" s="12" t="n"/>
      <c r="C45" s="13" t="n"/>
    </row>
  </sheetData>
  <mergeCells count="40">
    <mergeCell ref="A1:C1"/>
    <mergeCell ref="A2:C2"/>
    <mergeCell ref="A3:C3"/>
    <mergeCell ref="A4:C4"/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A23:C23"/>
    <mergeCell ref="A24:C24"/>
    <mergeCell ref="A25:C25"/>
    <mergeCell ref="A26:C26"/>
    <mergeCell ref="A28:C28"/>
    <mergeCell ref="A29:C29"/>
    <mergeCell ref="A30:C30"/>
    <mergeCell ref="A31:C31"/>
    <mergeCell ref="A32:C32"/>
    <mergeCell ref="A34:C34"/>
    <mergeCell ref="A35:C35"/>
    <mergeCell ref="A36:C36"/>
    <mergeCell ref="A37:C37"/>
    <mergeCell ref="A38:C38"/>
    <mergeCell ref="A39:C39"/>
    <mergeCell ref="A41:C41"/>
    <mergeCell ref="A42:C42"/>
    <mergeCell ref="A43:C43"/>
    <mergeCell ref="A44:C44"/>
    <mergeCell ref="A45:C4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2026-06-16T17:17:04Z</dcterms:created>
  <dcterms:modified xmlns:dcterms="http://purl.org/dc/terms/" xmlns:xsi="http://www.w3.org/2001/XMLSchema-instance" xsi:type="dcterms:W3CDTF">2026-06-16T17:17:04Z</dcterms:modified>
</cp:coreProperties>
</file>