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Értékesítés" sheetId="1" state="visible" r:id="rId1"/>
    <sheet xmlns:r="http://schemas.openxmlformats.org/officeDocument/2006/relationships" name="Összesítő" sheetId="2" state="visible" r:id="rId2"/>
    <sheet xmlns:r="http://schemas.openxmlformats.org/officeDocument/2006/relationships" name="Útmutató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 ##0 &quot;Ft&quot;"/>
    <numFmt numFmtId="165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2" borderId="1" pivotButton="0" quotePrefix="0" xfId="0"/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164" fontId="3" fillId="4" borderId="1" pivotButton="0" quotePrefix="0" xfId="0"/>
    <xf numFmtId="164" fontId="3" fillId="3" borderId="1" pivotButton="0" quotePrefix="0" xfId="0"/>
    <xf numFmtId="165" fontId="3" fillId="3" borderId="1" pivotButton="0" quotePrefix="0" xfId="0"/>
    <xf numFmtId="0" fontId="0" fillId="3" borderId="1" pivotButton="0" quotePrefix="0" xfId="0"/>
    <xf numFmtId="165" fontId="0" fillId="3" borderId="1" pivotButton="0" quotePrefix="0" xfId="0"/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4" fontId="3" fillId="5" borderId="1" pivotButton="0" quotePrefix="0" xfId="0"/>
    <xf numFmtId="165" fontId="3" fillId="5" borderId="1" pivotButton="0" quotePrefix="0" xfId="0"/>
    <xf numFmtId="0" fontId="0" fillId="5" borderId="1" pivotButton="0" quotePrefix="0" xfId="0"/>
    <xf numFmtId="165" fontId="0" fillId="5" borderId="1" pivotButton="0" quotePrefix="0" xfId="0"/>
    <xf numFmtId="0" fontId="4" fillId="6" borderId="1" applyAlignment="1" pivotButton="0" quotePrefix="0" xfId="0">
      <alignment horizontal="center" vertical="center"/>
    </xf>
    <xf numFmtId="0" fontId="4" fillId="6" borderId="1" pivotButton="0" quotePrefix="0" xfId="0"/>
    <xf numFmtId="0" fontId="5" fillId="6" borderId="1" pivotButton="0" quotePrefix="0" xfId="0"/>
    <xf numFmtId="164" fontId="5" fillId="6" borderId="1" pivotButton="0" quotePrefix="0" xfId="0"/>
    <xf numFmtId="0" fontId="2" fillId="6" borderId="1" applyAlignment="1" pivotButton="0" quotePrefix="0" xfId="0">
      <alignment horizontal="center" vertical="center"/>
    </xf>
    <xf numFmtId="0" fontId="0" fillId="6" borderId="1" pivotButton="0" quotePrefix="0" xfId="0"/>
    <xf numFmtId="0" fontId="4" fillId="3" borderId="1" pivotButton="0" quotePrefix="0" xfId="0"/>
    <xf numFmtId="0" fontId="4" fillId="5" borderId="1" pivotButton="0" quotePrefix="0" xfId="0"/>
    <xf numFmtId="165" fontId="4" fillId="3" borderId="1" pivotButton="0" quotePrefix="0" xfId="0"/>
    <xf numFmtId="164" fontId="4" fillId="5" borderId="1" pivotButton="0" quotePrefix="0" xfId="0"/>
    <xf numFmtId="164" fontId="4" fillId="3" borderId="1" pivotButton="0" quotePrefix="0" xfId="0"/>
    <xf numFmtId="164" fontId="0" fillId="3" borderId="1" pivotButton="0" quotePrefix="0" xfId="0"/>
    <xf numFmtId="164" fontId="0" fillId="5" borderId="1" pivotButton="0" quotePrefix="0" xfId="0"/>
    <xf numFmtId="0" fontId="3" fillId="3" borderId="1" pivotButton="0" quotePrefix="0" xfId="0"/>
    <xf numFmtId="0" fontId="3" fillId="5" borderId="1" pivotButton="0" quotePrefix="0" xfId="0"/>
    <xf numFmtId="0" fontId="1" fillId="0" borderId="0" pivotButton="0" quotePrefix="0" xfId="0"/>
    <xf numFmtId="0" fontId="4" fillId="3" borderId="1" applyAlignment="1" pivotButton="0" quotePrefix="0" xfId="0">
      <alignment vertical="top"/>
    </xf>
    <xf numFmtId="0" fontId="3" fillId="3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/>
    </xf>
    <xf numFmtId="0" fontId="3" fillId="5" borderId="1" applyAlignment="1" pivotButton="0" quotePrefix="0" xfId="0">
      <alignment vertical="top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name val="Calibri"/>
        <b val="1"/>
        <color rgb="0022C55E"/>
        <sz val="10"/>
      </font>
      <fill>
        <patternFill patternType="solid">
          <fgColor rgb="00DCFCE7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Nettó árbevétel értékesítők szerint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'Összesítő'!B3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'Összesítő'!$A$4:$A$6</f>
            </numRef>
          </cat>
          <val>
            <numRef>
              <f>'Összesítő'!$B$4:$B$6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Értékesítő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Ft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Árbevétel megoszlása kategóriánként</a:t>
            </a:r>
          </a:p>
        </rich>
      </tx>
    </title>
    <plotArea>
      <pieChart>
        <varyColors val="1"/>
        <ser>
          <idx val="0"/>
          <order val="0"/>
          <tx>
            <strRef>
              <f>'Összesítő'!E3</f>
            </strRef>
          </tx>
          <spPr>
            <a:ln xmlns:a="http://schemas.openxmlformats.org/drawingml/2006/main">
              <a:prstDash val="solid"/>
            </a:ln>
          </spPr>
          <cat>
            <numRef>
              <f>'Összesítő'!$D$4:$D$11</f>
            </numRef>
          </cat>
          <val>
            <numRef>
              <f>'Összesítő'!$E$4:$E$11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Havi árbevétel trend</a:t>
            </a:r>
          </a:p>
        </rich>
      </tx>
    </title>
    <plotArea>
      <lineChart>
        <grouping val="standard"/>
        <ser>
          <idx val="0"/>
          <order val="0"/>
          <tx>
            <strRef>
              <f>'Összesítő'!H3</f>
            </strRef>
          </tx>
          <spPr>
            <a:ln xmlns:a="http://schemas.openxmlformats.org/drawingml/2006/main" w="25000">
              <a:solidFill>
                <a:srgbClr val="14B8A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'Összesítő'!$G$4:$G$9</f>
            </numRef>
          </cat>
          <val>
            <numRef>
              <f>'Összesítő'!$H$4:$H$9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Hónap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Ft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19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37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8</col>
      <colOff>0</colOff>
      <row>19</row>
      <rowOff>0</rowOff>
    </from>
    <ext cx="504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2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9" customWidth="1" min="1" max="1"/>
    <col width="12" customWidth="1" min="2" max="2"/>
    <col width="18" customWidth="1" min="3" max="3"/>
    <col width="12" customWidth="1" min="4" max="4"/>
    <col width="22" customWidth="1" min="5" max="5"/>
    <col width="14" customWidth="1" min="6" max="6"/>
    <col width="11" customWidth="1" min="7" max="7"/>
    <col width="14" customWidth="1" min="8" max="8"/>
    <col width="15" customWidth="1" min="9" max="9"/>
    <col width="10" customWidth="1" min="10" max="10"/>
    <col width="14" customWidth="1" min="11" max="11"/>
    <col width="16" customWidth="1" min="12" max="12"/>
    <col width="15" customWidth="1" min="13" max="13"/>
    <col width="14" customWidth="1" min="14" max="14"/>
    <col width="11" customWidth="1" min="15" max="15"/>
    <col width="14" customWidth="1" min="16" max="16"/>
    <col width="10" customWidth="1" min="17" max="17"/>
  </cols>
  <sheetData>
    <row r="1" ht="26" customHeight="1">
      <c r="A1" s="1" t="inlineStr">
        <is>
          <t>ÉRTÉKESÍTÉSI KIMUTATÁS - 2026</t>
        </is>
      </c>
    </row>
    <row r="2" ht="32" customHeight="1">
      <c r="A2" s="2" t="inlineStr">
        <is>
          <t>Sorszám</t>
        </is>
      </c>
      <c r="B2" s="2" t="inlineStr">
        <is>
          <t>Dátum</t>
        </is>
      </c>
      <c r="C2" s="2" t="inlineStr">
        <is>
          <t>Ügyfél neve</t>
        </is>
      </c>
      <c r="D2" s="2" t="inlineStr">
        <is>
          <t>Város</t>
        </is>
      </c>
      <c r="E2" s="2" t="inlineStr">
        <is>
          <t>Termék/Szolgáltatás</t>
        </is>
      </c>
      <c r="F2" s="2" t="inlineStr">
        <is>
          <t>Kategória</t>
        </is>
      </c>
      <c r="G2" s="2" t="inlineStr">
        <is>
          <t>Mennyiség</t>
        </is>
      </c>
      <c r="H2" s="2" t="inlineStr">
        <is>
          <t>Egységár (Ft)</t>
        </is>
      </c>
      <c r="I2" s="2" t="inlineStr">
        <is>
          <t>Nettó összeg (Ft)</t>
        </is>
      </c>
      <c r="J2" s="2" t="inlineStr">
        <is>
          <t>ÁFA kulcs</t>
        </is>
      </c>
      <c r="K2" s="2" t="inlineStr">
        <is>
          <t>ÁFA összeg (Ft)</t>
        </is>
      </c>
      <c r="L2" s="2" t="inlineStr">
        <is>
          <t>Bruttó összeg (Ft)</t>
        </is>
      </c>
      <c r="M2" s="2" t="inlineStr">
        <is>
          <t>Értékesítő</t>
        </is>
      </c>
      <c r="N2" s="2" t="inlineStr">
        <is>
          <t>Fizetési mód</t>
        </is>
      </c>
      <c r="O2" s="2" t="inlineStr">
        <is>
          <t>Teljesítve</t>
        </is>
      </c>
      <c r="P2" s="3" t="inlineStr">
        <is>
          <t>Kategória</t>
        </is>
      </c>
      <c r="Q2" s="3" t="inlineStr">
        <is>
          <t>ÁFA kulcs</t>
        </is>
      </c>
    </row>
    <row r="3">
      <c r="A3" s="4" t="n">
        <v>1</v>
      </c>
      <c r="B3" s="4" t="inlineStr">
        <is>
          <t>2026.01.12.</t>
        </is>
      </c>
      <c r="C3" s="5" t="inlineStr">
        <is>
          <t>Nagy Péter</t>
        </is>
      </c>
      <c r="D3" s="4" t="inlineStr">
        <is>
          <t>Budapest</t>
        </is>
      </c>
      <c r="E3" s="5" t="inlineStr">
        <is>
          <t>Laptop</t>
        </is>
      </c>
      <c r="F3" s="4" t="inlineStr">
        <is>
          <t>Elektronika</t>
        </is>
      </c>
      <c r="G3" s="6" t="n">
        <v>2</v>
      </c>
      <c r="H3" s="7" t="n">
        <v>350000</v>
      </c>
      <c r="I3" s="8">
        <f>G3*H3</f>
        <v/>
      </c>
      <c r="J3" s="9">
        <f>IFERROR(VLOOKUP(F3,$P$3:$Q$10,2,FALSE),0.27)</f>
        <v/>
      </c>
      <c r="K3" s="8">
        <f>I3*J3</f>
        <v/>
      </c>
      <c r="L3" s="8">
        <f>I3+K3</f>
        <v/>
      </c>
      <c r="M3" s="4" t="inlineStr">
        <is>
          <t>Kovács Béla</t>
        </is>
      </c>
      <c r="N3" s="4" t="inlineStr">
        <is>
          <t>Bankkártya</t>
        </is>
      </c>
      <c r="O3" s="4" t="inlineStr">
        <is>
          <t>Igen</t>
        </is>
      </c>
      <c r="P3" s="10" t="inlineStr">
        <is>
          <t>Elektronika</t>
        </is>
      </c>
      <c r="Q3" s="11" t="n">
        <v>0.27</v>
      </c>
    </row>
    <row r="4">
      <c r="A4" s="12" t="n">
        <v>2</v>
      </c>
      <c r="B4" s="12" t="inlineStr">
        <is>
          <t>2026.02.03.</t>
        </is>
      </c>
      <c r="C4" s="13" t="inlineStr">
        <is>
          <t>Kovács Anna</t>
        </is>
      </c>
      <c r="D4" s="12" t="inlineStr">
        <is>
          <t>Debrecen</t>
        </is>
      </c>
      <c r="E4" s="13" t="inlineStr">
        <is>
          <t>Íróasztal</t>
        </is>
      </c>
      <c r="F4" s="12" t="inlineStr">
        <is>
          <t>Bútor</t>
        </is>
      </c>
      <c r="G4" s="6" t="n">
        <v>1</v>
      </c>
      <c r="H4" s="7" t="n">
        <v>85000</v>
      </c>
      <c r="I4" s="14">
        <f>G4*H4</f>
        <v/>
      </c>
      <c r="J4" s="15">
        <f>IFERROR(VLOOKUP(F4,$P$3:$Q$10,2,FALSE),0.27)</f>
        <v/>
      </c>
      <c r="K4" s="14">
        <f>I4*J4</f>
        <v/>
      </c>
      <c r="L4" s="14">
        <f>I4+K4</f>
        <v/>
      </c>
      <c r="M4" s="12" t="inlineStr">
        <is>
          <t>Szabó Ildikó</t>
        </is>
      </c>
      <c r="N4" s="12" t="inlineStr">
        <is>
          <t>Átutalás</t>
        </is>
      </c>
      <c r="O4" s="12" t="inlineStr">
        <is>
          <t>Igen</t>
        </is>
      </c>
      <c r="P4" s="16" t="inlineStr">
        <is>
          <t>Bútor</t>
        </is>
      </c>
      <c r="Q4" s="17" t="n">
        <v>0.27</v>
      </c>
    </row>
    <row r="5">
      <c r="A5" s="4" t="n">
        <v>3</v>
      </c>
      <c r="B5" s="4" t="inlineStr">
        <is>
          <t>2026.02.20.</t>
        </is>
      </c>
      <c r="C5" s="5" t="inlineStr">
        <is>
          <t>Szabó Gábor</t>
        </is>
      </c>
      <c r="D5" s="4" t="inlineStr">
        <is>
          <t>Szeged</t>
        </is>
      </c>
      <c r="E5" s="5" t="inlineStr">
        <is>
          <t>Szakácskönyv</t>
        </is>
      </c>
      <c r="F5" s="4" t="inlineStr">
        <is>
          <t>Könyv</t>
        </is>
      </c>
      <c r="G5" s="6" t="n">
        <v>5</v>
      </c>
      <c r="H5" s="7" t="n">
        <v>6500</v>
      </c>
      <c r="I5" s="8">
        <f>G5*H5</f>
        <v/>
      </c>
      <c r="J5" s="9">
        <f>IFERROR(VLOOKUP(F5,$P$3:$Q$10,2,FALSE),0.27)</f>
        <v/>
      </c>
      <c r="K5" s="8">
        <f>I5*J5</f>
        <v/>
      </c>
      <c r="L5" s="8">
        <f>I5+K5</f>
        <v/>
      </c>
      <c r="M5" s="4" t="inlineStr">
        <is>
          <t>Nagy Tamás</t>
        </is>
      </c>
      <c r="N5" s="4" t="inlineStr">
        <is>
          <t>Készpénz</t>
        </is>
      </c>
      <c r="O5" s="4" t="inlineStr">
        <is>
          <t>Igen</t>
        </is>
      </c>
      <c r="P5" s="10" t="inlineStr">
        <is>
          <t>Könyv</t>
        </is>
      </c>
      <c r="Q5" s="11" t="n">
        <v>0.05</v>
      </c>
    </row>
    <row r="6">
      <c r="A6" s="12" t="n">
        <v>4</v>
      </c>
      <c r="B6" s="12" t="inlineStr">
        <is>
          <t>2026.03.05.</t>
        </is>
      </c>
      <c r="C6" s="13" t="inlineStr">
        <is>
          <t>Tóth Erzsébet</t>
        </is>
      </c>
      <c r="D6" s="12" t="inlineStr">
        <is>
          <t>Miskolc</t>
        </is>
      </c>
      <c r="E6" s="13" t="inlineStr">
        <is>
          <t>Könyvelési szolgáltatás</t>
        </is>
      </c>
      <c r="F6" s="12" t="inlineStr">
        <is>
          <t>Szolgáltatás</t>
        </is>
      </c>
      <c r="G6" s="6" t="n">
        <v>1</v>
      </c>
      <c r="H6" s="7" t="n">
        <v>120000</v>
      </c>
      <c r="I6" s="14">
        <f>G6*H6</f>
        <v/>
      </c>
      <c r="J6" s="15">
        <f>IFERROR(VLOOKUP(F6,$P$3:$Q$10,2,FALSE),0.27)</f>
        <v/>
      </c>
      <c r="K6" s="14">
        <f>I6*J6</f>
        <v/>
      </c>
      <c r="L6" s="14">
        <f>I6+K6</f>
        <v/>
      </c>
      <c r="M6" s="12" t="inlineStr">
        <is>
          <t>Kovács Béla</t>
        </is>
      </c>
      <c r="N6" s="12" t="inlineStr">
        <is>
          <t>Átutalás</t>
        </is>
      </c>
      <c r="O6" s="12" t="inlineStr">
        <is>
          <t>Nem</t>
        </is>
      </c>
      <c r="P6" s="16" t="inlineStr">
        <is>
          <t>Szolgáltatás</t>
        </is>
      </c>
      <c r="Q6" s="17" t="n">
        <v>0.27</v>
      </c>
    </row>
    <row r="7">
      <c r="A7" s="4" t="n">
        <v>5</v>
      </c>
      <c r="B7" s="4" t="inlineStr">
        <is>
          <t>2026.03.18.</t>
        </is>
      </c>
      <c r="C7" s="5" t="inlineStr">
        <is>
          <t>Horváth Zoltán</t>
        </is>
      </c>
      <c r="D7" s="4" t="inlineStr">
        <is>
          <t>Pécs</t>
        </is>
      </c>
      <c r="E7" s="5" t="inlineStr">
        <is>
          <t>Férfi öltöny</t>
        </is>
      </c>
      <c r="F7" s="4" t="inlineStr">
        <is>
          <t>Ruházat</t>
        </is>
      </c>
      <c r="G7" s="6" t="n">
        <v>3</v>
      </c>
      <c r="H7" s="7" t="n">
        <v>45000</v>
      </c>
      <c r="I7" s="8">
        <f>G7*H7</f>
        <v/>
      </c>
      <c r="J7" s="9">
        <f>IFERROR(VLOOKUP(F7,$P$3:$Q$10,2,FALSE),0.27)</f>
        <v/>
      </c>
      <c r="K7" s="8">
        <f>I7*J7</f>
        <v/>
      </c>
      <c r="L7" s="8">
        <f>I7+K7</f>
        <v/>
      </c>
      <c r="M7" s="4" t="inlineStr">
        <is>
          <t>Szabó Ildikó</t>
        </is>
      </c>
      <c r="N7" s="4" t="inlineStr">
        <is>
          <t>Bankkártya</t>
        </is>
      </c>
      <c r="O7" s="4" t="inlineStr">
        <is>
          <t>Igen</t>
        </is>
      </c>
      <c r="P7" s="10" t="inlineStr">
        <is>
          <t>Ruházat</t>
        </is>
      </c>
      <c r="Q7" s="11" t="n">
        <v>0.27</v>
      </c>
    </row>
    <row r="8">
      <c r="A8" s="12" t="n">
        <v>6</v>
      </c>
      <c r="B8" s="12" t="inlineStr">
        <is>
          <t>2026.04.02.</t>
        </is>
      </c>
      <c r="C8" s="13" t="inlineStr">
        <is>
          <t>Kiss Mária</t>
        </is>
      </c>
      <c r="D8" s="12" t="inlineStr">
        <is>
          <t>Győr</t>
        </is>
      </c>
      <c r="E8" s="13" t="inlineStr">
        <is>
          <t>Tejtermék csomag</t>
        </is>
      </c>
      <c r="F8" s="12" t="inlineStr">
        <is>
          <t>Élelmiszer</t>
        </is>
      </c>
      <c r="G8" s="6" t="n">
        <v>10</v>
      </c>
      <c r="H8" s="7" t="n">
        <v>3500</v>
      </c>
      <c r="I8" s="14">
        <f>G8*H8</f>
        <v/>
      </c>
      <c r="J8" s="15">
        <f>IFERROR(VLOOKUP(F8,$P$3:$Q$10,2,FALSE),0.27)</f>
        <v/>
      </c>
      <c r="K8" s="14">
        <f>I8*J8</f>
        <v/>
      </c>
      <c r="L8" s="14">
        <f>I8+K8</f>
        <v/>
      </c>
      <c r="M8" s="12" t="inlineStr">
        <is>
          <t>Nagy Tamás</t>
        </is>
      </c>
      <c r="N8" s="12" t="inlineStr">
        <is>
          <t>Készpénz</t>
        </is>
      </c>
      <c r="O8" s="12" t="inlineStr">
        <is>
          <t>Igen</t>
        </is>
      </c>
      <c r="P8" s="16" t="inlineStr">
        <is>
          <t>Élelmiszer</t>
        </is>
      </c>
      <c r="Q8" s="17" t="n">
        <v>0.18</v>
      </c>
    </row>
    <row r="9">
      <c r="A9" s="4" t="n">
        <v>7</v>
      </c>
      <c r="B9" s="4" t="inlineStr">
        <is>
          <t>2026.04.22.</t>
        </is>
      </c>
      <c r="C9" s="5" t="inlineStr">
        <is>
          <t>Varga László</t>
        </is>
      </c>
      <c r="D9" s="4" t="inlineStr">
        <is>
          <t>Budapest</t>
        </is>
      </c>
      <c r="E9" s="5" t="inlineStr">
        <is>
          <t>Okostelefon</t>
        </is>
      </c>
      <c r="F9" s="4" t="inlineStr">
        <is>
          <t>Elektronika</t>
        </is>
      </c>
      <c r="G9" s="6" t="n">
        <v>1</v>
      </c>
      <c r="H9" s="7" t="n">
        <v>280000</v>
      </c>
      <c r="I9" s="8">
        <f>G9*H9</f>
        <v/>
      </c>
      <c r="J9" s="9">
        <f>IFERROR(VLOOKUP(F9,$P$3:$Q$10,2,FALSE),0.27)</f>
        <v/>
      </c>
      <c r="K9" s="8">
        <f>I9*J9</f>
        <v/>
      </c>
      <c r="L9" s="8">
        <f>I9+K9</f>
        <v/>
      </c>
      <c r="M9" s="4" t="inlineStr">
        <is>
          <t>Kovács Béla</t>
        </is>
      </c>
      <c r="N9" s="4" t="inlineStr">
        <is>
          <t>Bankkártya</t>
        </is>
      </c>
      <c r="O9" s="4" t="inlineStr">
        <is>
          <t>Igen</t>
        </is>
      </c>
      <c r="P9" s="10" t="inlineStr">
        <is>
          <t>Kozmetikum</t>
        </is>
      </c>
      <c r="Q9" s="11" t="n">
        <v>0.27</v>
      </c>
    </row>
    <row r="10">
      <c r="A10" s="12" t="n">
        <v>8</v>
      </c>
      <c r="B10" s="12" t="inlineStr">
        <is>
          <t>2026.05.10.</t>
        </is>
      </c>
      <c r="C10" s="13" t="inlineStr">
        <is>
          <t>Németh Katalin</t>
        </is>
      </c>
      <c r="D10" s="12" t="inlineStr">
        <is>
          <t>Szeged</t>
        </is>
      </c>
      <c r="E10" s="13" t="inlineStr">
        <is>
          <t>Arckrém</t>
        </is>
      </c>
      <c r="F10" s="12" t="inlineStr">
        <is>
          <t>Kozmetikum</t>
        </is>
      </c>
      <c r="G10" s="6" t="n">
        <v>4</v>
      </c>
      <c r="H10" s="7" t="n">
        <v>8900</v>
      </c>
      <c r="I10" s="14">
        <f>G10*H10</f>
        <v/>
      </c>
      <c r="J10" s="15">
        <f>IFERROR(VLOOKUP(F10,$P$3:$Q$10,2,FALSE),0.27)</f>
        <v/>
      </c>
      <c r="K10" s="14">
        <f>I10*J10</f>
        <v/>
      </c>
      <c r="L10" s="14">
        <f>I10+K10</f>
        <v/>
      </c>
      <c r="M10" s="12" t="inlineStr">
        <is>
          <t>Szabó Ildikó</t>
        </is>
      </c>
      <c r="N10" s="12" t="inlineStr">
        <is>
          <t>Átutalás</t>
        </is>
      </c>
      <c r="O10" s="12" t="inlineStr">
        <is>
          <t>Nem</t>
        </is>
      </c>
      <c r="P10" s="16" t="inlineStr">
        <is>
          <t>Sport</t>
        </is>
      </c>
      <c r="Q10" s="17" t="n">
        <v>0.27</v>
      </c>
    </row>
    <row r="11">
      <c r="A11" s="4" t="n">
        <v>9</v>
      </c>
      <c r="B11" s="4" t="inlineStr">
        <is>
          <t>2026.05.29.</t>
        </is>
      </c>
      <c r="C11" s="5" t="inlineStr">
        <is>
          <t>Farkas Bence</t>
        </is>
      </c>
      <c r="D11" s="4" t="inlineStr">
        <is>
          <t>Debrecen</t>
        </is>
      </c>
      <c r="E11" s="5" t="inlineStr">
        <is>
          <t>Futócipő</t>
        </is>
      </c>
      <c r="F11" s="4" t="inlineStr">
        <is>
          <t>Sport</t>
        </is>
      </c>
      <c r="G11" s="6" t="n">
        <v>2</v>
      </c>
      <c r="H11" s="7" t="n">
        <v>32000</v>
      </c>
      <c r="I11" s="8">
        <f>G11*H11</f>
        <v/>
      </c>
      <c r="J11" s="9">
        <f>IFERROR(VLOOKUP(F11,$P$3:$Q$10,2,FALSE),0.27)</f>
        <v/>
      </c>
      <c r="K11" s="8">
        <f>I11*J11</f>
        <v/>
      </c>
      <c r="L11" s="8">
        <f>I11+K11</f>
        <v/>
      </c>
      <c r="M11" s="4" t="inlineStr">
        <is>
          <t>Nagy Tamás</t>
        </is>
      </c>
      <c r="N11" s="4" t="inlineStr">
        <is>
          <t>Készpénz</t>
        </is>
      </c>
      <c r="O11" s="4" t="inlineStr">
        <is>
          <t>Igen</t>
        </is>
      </c>
    </row>
    <row r="12">
      <c r="A12" s="12" t="n">
        <v>10</v>
      </c>
      <c r="B12" s="12" t="inlineStr">
        <is>
          <t>2026.06.15.</t>
        </is>
      </c>
      <c r="C12" s="13" t="inlineStr">
        <is>
          <t>Balogh Réka</t>
        </is>
      </c>
      <c r="D12" s="12" t="inlineStr">
        <is>
          <t>Miskolc</t>
        </is>
      </c>
      <c r="E12" s="13" t="inlineStr">
        <is>
          <t>Konyhaszekrény</t>
        </is>
      </c>
      <c r="F12" s="12" t="inlineStr">
        <is>
          <t>Bútor</t>
        </is>
      </c>
      <c r="G12" s="6" t="n">
        <v>1</v>
      </c>
      <c r="H12" s="7" t="n">
        <v>195000</v>
      </c>
      <c r="I12" s="14">
        <f>G12*H12</f>
        <v/>
      </c>
      <c r="J12" s="15">
        <f>IFERROR(VLOOKUP(F12,$P$3:$Q$10,2,FALSE),0.27)</f>
        <v/>
      </c>
      <c r="K12" s="14">
        <f>I12*J12</f>
        <v/>
      </c>
      <c r="L12" s="14">
        <f>I12+K12</f>
        <v/>
      </c>
      <c r="M12" s="12" t="inlineStr">
        <is>
          <t>Kovács Béla</t>
        </is>
      </c>
      <c r="N12" s="12" t="inlineStr">
        <is>
          <t>Átutalás</t>
        </is>
      </c>
      <c r="O12" s="12" t="inlineStr">
        <is>
          <t>Igen</t>
        </is>
      </c>
    </row>
    <row r="13">
      <c r="A13" s="18" t="inlineStr">
        <is>
          <t>ÖSSZESEN</t>
        </is>
      </c>
      <c r="B13" s="38" t="n"/>
      <c r="C13" s="38" t="n"/>
      <c r="D13" s="38" t="n"/>
      <c r="E13" s="38" t="n"/>
      <c r="F13" s="39" t="n"/>
      <c r="G13" s="20">
        <f>SUM(G3:G12)</f>
        <v/>
      </c>
      <c r="H13" s="19" t="n"/>
      <c r="I13" s="21">
        <f>SUM(I3:I12)</f>
        <v/>
      </c>
      <c r="J13" s="19" t="n"/>
      <c r="K13" s="21">
        <f>SUM(K3:K12)</f>
        <v/>
      </c>
      <c r="L13" s="21">
        <f>SUM(L3:L12)</f>
        <v/>
      </c>
      <c r="M13" s="19" t="n"/>
      <c r="N13" s="19" t="n"/>
      <c r="O13" s="19" t="n"/>
    </row>
    <row r="14"/>
    <row r="15">
      <c r="A15" s="22" t="inlineStr">
        <is>
          <t>KULCSMUTATÓK</t>
        </is>
      </c>
      <c r="B15" s="38" t="n"/>
      <c r="C15" s="38" t="n"/>
      <c r="D15" s="39" t="n"/>
    </row>
    <row r="16">
      <c r="A16" s="5" t="inlineStr">
        <is>
          <t>Rendelések száma</t>
        </is>
      </c>
      <c r="B16" s="24">
        <f>COUNTA(A3:A12)</f>
        <v/>
      </c>
    </row>
    <row r="17">
      <c r="A17" s="13" t="inlineStr">
        <is>
          <t>Teljesített rendelések</t>
        </is>
      </c>
      <c r="B17" s="25">
        <f>COUNTIF(O3:O12,"Igen")</f>
        <v/>
      </c>
    </row>
    <row r="18">
      <c r="A18" s="5" t="inlineStr">
        <is>
          <t>Teljesítési arány</t>
        </is>
      </c>
      <c r="B18" s="26">
        <f>IFERROR(B17/B16,0)</f>
        <v/>
      </c>
    </row>
    <row r="19">
      <c r="A19" s="13" t="inlineStr">
        <is>
          <t>Átlagos rendelésérték (nettó)</t>
        </is>
      </c>
      <c r="B19" s="27">
        <f>IFERROR(AVERAGE(I3:I12),0)</f>
        <v/>
      </c>
    </row>
    <row r="20">
      <c r="A20" s="5" t="inlineStr">
        <is>
          <t>Legnagyobb tétel (bruttó)</t>
        </is>
      </c>
      <c r="B20" s="28">
        <f>MAX(L3:L12)</f>
        <v/>
      </c>
    </row>
  </sheetData>
  <mergeCells count="3">
    <mergeCell ref="A1:N1"/>
    <mergeCell ref="A13:F13"/>
    <mergeCell ref="A15:D15"/>
  </mergeCells>
  <conditionalFormatting sqref="O3:O12">
    <cfRule type="expression" priority="1" dxfId="0" stopIfTrue="1">
      <formula>O3="Igen"</formula>
    </cfRule>
    <cfRule type="expression" priority="2" dxfId="1" stopIfTrue="1">
      <formula>O3="Nem"</formula>
    </cfRule>
  </conditionalFormatting>
  <dataValidations count="2">
    <dataValidation sqref="O3:O12" showErrorMessage="1" showInputMessage="1" allowBlank="1" type="list">
      <formula1>"Igen,Nem"</formula1>
    </dataValidation>
    <dataValidation sqref="N3:N12" showErrorMessage="1" showInputMessage="1" allowBlank="1" type="list">
      <formula1>"Készpénz,Bankkártya,Átutalás"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2" customWidth="1" min="3" max="3"/>
    <col width="14" customWidth="1" min="4" max="4"/>
    <col width="16" customWidth="1" min="5" max="5"/>
    <col width="2" customWidth="1" min="6" max="6"/>
    <col width="12" customWidth="1" min="7" max="7"/>
    <col width="16" customWidth="1" min="8" max="8"/>
  </cols>
  <sheetData>
    <row r="1" ht="26" customHeight="1">
      <c r="A1" s="1" t="inlineStr">
        <is>
          <t>ÉRTÉKESÍTÉSI DASHBOARD</t>
        </is>
      </c>
    </row>
    <row r="2"/>
    <row r="3">
      <c r="A3" s="3" t="inlineStr">
        <is>
          <t>Értékesítő</t>
        </is>
      </c>
      <c r="B3" s="3" t="inlineStr">
        <is>
          <t>Nettó összeg (Ft)</t>
        </is>
      </c>
      <c r="D3" s="3" t="inlineStr">
        <is>
          <t>Kategória</t>
        </is>
      </c>
      <c r="E3" s="3" t="inlineStr">
        <is>
          <t>Nettó összeg (Ft)</t>
        </is>
      </c>
      <c r="G3" s="3" t="inlineStr">
        <is>
          <t>Hónap</t>
        </is>
      </c>
      <c r="H3" s="3" t="inlineStr">
        <is>
          <t>Nettó összeg (Ft)</t>
        </is>
      </c>
    </row>
    <row r="4">
      <c r="A4" s="10" t="inlineStr">
        <is>
          <t>Kovács Béla</t>
        </is>
      </c>
      <c r="B4" s="29">
        <f>SUMIF('Értékesítés'!$M$3:$M$12,A4,'Értékesítés'!$I$3:$I$12)</f>
        <v/>
      </c>
      <c r="D4" s="10" t="inlineStr">
        <is>
          <t>Elektronika</t>
        </is>
      </c>
      <c r="E4" s="29">
        <f>SUMIF('Értékesítés'!$F$3:$F$12,D4,'Értékesítés'!$I$3:$I$12)</f>
        <v/>
      </c>
      <c r="G4" s="10" t="inlineStr">
        <is>
          <t>Január</t>
        </is>
      </c>
      <c r="H4" s="29">
        <f>SUMPRODUCT(('Értékesítés'!$B$3:$B$12&lt;&gt;"")*(MONTH(DATEVALUE(SUBSTITUTE('Értékesítés'!$B$3:$B$12,".","/")))=1)*'Értékesítés'!$I$3:$I$12)</f>
        <v/>
      </c>
    </row>
    <row r="5">
      <c r="A5" s="16" t="inlineStr">
        <is>
          <t>Szabó Ildikó</t>
        </is>
      </c>
      <c r="B5" s="30">
        <f>SUMIF('Értékesítés'!$M$3:$M$12,A5,'Értékesítés'!$I$3:$I$12)</f>
        <v/>
      </c>
      <c r="D5" s="16" t="inlineStr">
        <is>
          <t>Bútor</t>
        </is>
      </c>
      <c r="E5" s="30">
        <f>SUMIF('Értékesítés'!$F$3:$F$12,D5,'Értékesítés'!$I$3:$I$12)</f>
        <v/>
      </c>
      <c r="G5" s="16" t="inlineStr">
        <is>
          <t>Február</t>
        </is>
      </c>
      <c r="H5" s="30">
        <f>SUMPRODUCT(('Értékesítés'!$B$3:$B$12&lt;&gt;"")*(MONTH(DATEVALUE(SUBSTITUTE('Értékesítés'!$B$3:$B$12,".","/")))=2)*'Értékesítés'!$I$3:$I$12)</f>
        <v/>
      </c>
    </row>
    <row r="6">
      <c r="A6" s="10" t="inlineStr">
        <is>
          <t>Nagy Tamás</t>
        </is>
      </c>
      <c r="B6" s="29">
        <f>SUMIF('Értékesítés'!$M$3:$M$12,A6,'Értékesítés'!$I$3:$I$12)</f>
        <v/>
      </c>
      <c r="D6" s="10" t="inlineStr">
        <is>
          <t>Könyv</t>
        </is>
      </c>
      <c r="E6" s="29">
        <f>SUMIF('Értékesítés'!$F$3:$F$12,D6,'Értékesítés'!$I$3:$I$12)</f>
        <v/>
      </c>
      <c r="G6" s="10" t="inlineStr">
        <is>
          <t>Március</t>
        </is>
      </c>
      <c r="H6" s="29">
        <f>SUMPRODUCT(('Értékesítés'!$B$3:$B$12&lt;&gt;"")*(MONTH(DATEVALUE(SUBSTITUTE('Értékesítés'!$B$3:$B$12,".","/")))=3)*'Értékesítés'!$I$3:$I$12)</f>
        <v/>
      </c>
    </row>
    <row r="7">
      <c r="D7" s="16" t="inlineStr">
        <is>
          <t>Szolgáltatás</t>
        </is>
      </c>
      <c r="E7" s="30">
        <f>SUMIF('Értékesítés'!$F$3:$F$12,D7,'Értékesítés'!$I$3:$I$12)</f>
        <v/>
      </c>
      <c r="G7" s="16" t="inlineStr">
        <is>
          <t>Április</t>
        </is>
      </c>
      <c r="H7" s="30">
        <f>SUMPRODUCT(('Értékesítés'!$B$3:$B$12&lt;&gt;"")*(MONTH(DATEVALUE(SUBSTITUTE('Értékesítés'!$B$3:$B$12,".","/")))=4)*'Értékesítés'!$I$3:$I$12)</f>
        <v/>
      </c>
    </row>
    <row r="8">
      <c r="D8" s="10" t="inlineStr">
        <is>
          <t>Ruházat</t>
        </is>
      </c>
      <c r="E8" s="29">
        <f>SUMIF('Értékesítés'!$F$3:$F$12,D8,'Értékesítés'!$I$3:$I$12)</f>
        <v/>
      </c>
      <c r="G8" s="10" t="inlineStr">
        <is>
          <t>Május</t>
        </is>
      </c>
      <c r="H8" s="29">
        <f>SUMPRODUCT(('Értékesítés'!$B$3:$B$12&lt;&gt;"")*(MONTH(DATEVALUE(SUBSTITUTE('Értékesítés'!$B$3:$B$12,".","/")))=5)*'Értékesítés'!$I$3:$I$12)</f>
        <v/>
      </c>
    </row>
    <row r="9">
      <c r="D9" s="16" t="inlineStr">
        <is>
          <t>Élelmiszer</t>
        </is>
      </c>
      <c r="E9" s="30">
        <f>SUMIF('Értékesítés'!$F$3:$F$12,D9,'Értékesítés'!$I$3:$I$12)</f>
        <v/>
      </c>
      <c r="G9" s="16" t="inlineStr">
        <is>
          <t>Június</t>
        </is>
      </c>
      <c r="H9" s="30">
        <f>SUMPRODUCT(('Értékesítés'!$B$3:$B$12&lt;&gt;"")*(MONTH(DATEVALUE(SUBSTITUTE('Értékesítés'!$B$3:$B$12,".","/")))=6)*'Értékesítés'!$I$3:$I$12)</f>
        <v/>
      </c>
    </row>
    <row r="10">
      <c r="D10" s="10" t="inlineStr">
        <is>
          <t>Kozmetikum</t>
        </is>
      </c>
      <c r="E10" s="29">
        <f>SUMIF('Értékesítés'!$F$3:$F$12,D10,'Értékesítés'!$I$3:$I$12)</f>
        <v/>
      </c>
    </row>
    <row r="11">
      <c r="D11" s="16" t="inlineStr">
        <is>
          <t>Sport</t>
        </is>
      </c>
      <c r="E11" s="30">
        <f>SUMIF('Értékesítés'!$F$3:$F$12,D11,'Értékesítés'!$I$3:$I$12)</f>
        <v/>
      </c>
    </row>
    <row r="12"/>
    <row r="13"/>
    <row r="14">
      <c r="A14" s="22" t="inlineStr">
        <is>
          <t>ÖSSZESÍTETT MUTATÓK</t>
        </is>
      </c>
      <c r="B14" s="39" t="n"/>
    </row>
    <row r="15">
      <c r="A15" s="31" t="inlineStr">
        <is>
          <t>Teljes nettó árbevétel</t>
        </is>
      </c>
      <c r="B15" s="28">
        <f>SUM('Értékesítés'!$I$3:$I$12)</f>
        <v/>
      </c>
    </row>
    <row r="16">
      <c r="A16" s="32" t="inlineStr">
        <is>
          <t>Teljes bruttó árbevétel</t>
        </is>
      </c>
      <c r="B16" s="27">
        <f>SUM('Értékesítés'!$L$3:$L$12)</f>
        <v/>
      </c>
    </row>
    <row r="17">
      <c r="A17" s="31" t="inlineStr">
        <is>
          <t>Teljes ÁFA összeg</t>
        </is>
      </c>
      <c r="B17" s="28">
        <f>SUM('Értékesítés'!$K$3:$K$12)</f>
        <v/>
      </c>
    </row>
    <row r="18">
      <c r="A18" s="32" t="inlineStr">
        <is>
          <t>Rendelések darabszáma</t>
        </is>
      </c>
      <c r="B18" s="25">
        <f>COUNTA('Értékesítés'!$A$3:$A$12)</f>
        <v/>
      </c>
    </row>
  </sheetData>
  <mergeCells count="2">
    <mergeCell ref="A1:H1"/>
    <mergeCell ref="A14:B1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26" customWidth="1" min="1" max="1"/>
    <col width="80" customWidth="1" min="2" max="2"/>
  </cols>
  <sheetData>
    <row r="1" ht="26" customHeight="1">
      <c r="A1" s="33" t="inlineStr">
        <is>
          <t>ÚTMUTATÓ AZ ÉRTÉKESÍTÉSI KIMUTATÁSHOZ</t>
        </is>
      </c>
    </row>
    <row r="2"/>
    <row r="3">
      <c r="A3" s="3" t="inlineStr">
        <is>
          <t>Munkalap</t>
        </is>
      </c>
      <c r="B3" s="3" t="inlineStr">
        <is>
          <t>Leírás</t>
        </is>
      </c>
    </row>
    <row r="4" ht="60" customHeight="1">
      <c r="A4" s="34" t="inlineStr">
        <is>
          <t>Értékesítés</t>
        </is>
      </c>
      <c r="B4" s="35" t="inlineStr">
        <is>
          <t>A napi értékesítési tételek rögzítésére szolgáló munkalap. Minden sor egy értékesítési tételt (bizonylatot) jelöl: ügyfél, termék, mennyiség, egységár. A Nettó összeg, ÁFA összeg és Bruttó összeg oszlopok automatikusan számolódnak. Az ÁFA kulcsot a jobb oldali kategória-táblázatból VLOOKUP függvény keresi ki.</t>
        </is>
      </c>
    </row>
    <row r="5" ht="60" customHeight="1">
      <c r="A5" s="36" t="inlineStr">
        <is>
          <t>Összesítő</t>
        </is>
      </c>
      <c r="B5" s="37" t="inlineStr">
        <is>
          <t>Dashboard munkalap, amely diagramokkal és kulcsmutatókkal összesíti az értékesítési adatokat: értékesítők szerinti bontás (oszlopdiagram), kategóriák megoszlása (kördiagram) és havi trend (vonaldiagram).</t>
        </is>
      </c>
    </row>
    <row r="6" ht="60" customHeight="1">
      <c r="A6" s="34" t="inlineStr">
        <is>
          <t>Útmutató</t>
        </is>
      </c>
      <c r="B6" s="35" t="inlineStr">
        <is>
          <t>Ez a munkalap: a sablon használatához nyújt rövid magyarázatot.</t>
        </is>
      </c>
    </row>
    <row r="7"/>
    <row r="8"/>
    <row r="9">
      <c r="A9" s="3" t="inlineStr">
        <is>
          <t>Oszlop (Értékesítés lap)</t>
        </is>
      </c>
      <c r="B9" s="3" t="inlineStr">
        <is>
          <t>Magyarázat</t>
        </is>
      </c>
    </row>
    <row r="10" ht="32" customHeight="1">
      <c r="A10" s="34" t="inlineStr">
        <is>
          <t>Sorszám</t>
        </is>
      </c>
      <c r="B10" s="35" t="inlineStr">
        <is>
          <t>Az értékesítési tétel sorszáma.</t>
        </is>
      </c>
    </row>
    <row r="11" ht="32" customHeight="1">
      <c r="A11" s="36" t="inlineStr">
        <is>
          <t>Dátum</t>
        </is>
      </c>
      <c r="B11" s="37" t="inlineStr">
        <is>
          <t>Az értékesítés dátuma ÉÉÉÉ.HH.NN. formátumban.</t>
        </is>
      </c>
    </row>
    <row r="12" ht="32" customHeight="1">
      <c r="A12" s="34" t="inlineStr">
        <is>
          <t>Ügyfél neve</t>
        </is>
      </c>
      <c r="B12" s="35" t="inlineStr">
        <is>
          <t>A vásárló neve vagy cégneve.</t>
        </is>
      </c>
    </row>
    <row r="13" ht="32" customHeight="1">
      <c r="A13" s="36" t="inlineStr">
        <is>
          <t>Város</t>
        </is>
      </c>
      <c r="B13" s="37" t="inlineStr">
        <is>
          <t>Az ügyfél székhelye vagy lakóhelye.</t>
        </is>
      </c>
    </row>
    <row r="14" ht="32" customHeight="1">
      <c r="A14" s="34" t="inlineStr">
        <is>
          <t>Termék/Szolgáltatás</t>
        </is>
      </c>
      <c r="B14" s="35" t="inlineStr">
        <is>
          <t>Az értékesített termék vagy szolgáltatás megnevezése.</t>
        </is>
      </c>
    </row>
    <row r="15" ht="32" customHeight="1">
      <c r="A15" s="36" t="inlineStr">
        <is>
          <t>Kategória</t>
        </is>
      </c>
      <c r="B15" s="37" t="inlineStr">
        <is>
          <t>Termékkategória - ehhez tartozik az ÁFA kulcs a jobb oldali táblázatban.</t>
        </is>
      </c>
    </row>
    <row r="16" ht="32" customHeight="1">
      <c r="A16" s="34" t="inlineStr">
        <is>
          <t>Mennyiség</t>
        </is>
      </c>
      <c r="B16" s="35" t="inlineStr">
        <is>
          <t>Az értékesített mennyiség (db).</t>
        </is>
      </c>
    </row>
    <row r="17" ht="32" customHeight="1">
      <c r="A17" s="36" t="inlineStr">
        <is>
          <t>Egységár (Ft)</t>
        </is>
      </c>
      <c r="B17" s="37" t="inlineStr">
        <is>
          <t>Nettó egységár, sárga háttérrel jelölt szerkeszthető mező.</t>
        </is>
      </c>
    </row>
    <row r="18" ht="32" customHeight="1">
      <c r="A18" s="34" t="inlineStr">
        <is>
          <t>Nettó összeg (Ft)</t>
        </is>
      </c>
      <c r="B18" s="35">
        <f> Mennyiség × Egységár, automatikusan számolt érték.</f>
        <v/>
      </c>
    </row>
    <row r="19" ht="32" customHeight="1">
      <c r="A19" s="36" t="inlineStr">
        <is>
          <t>ÁFA kulcs</t>
        </is>
      </c>
      <c r="B19" s="37" t="inlineStr">
        <is>
          <t>VLOOKUP alapján a kategóriához tartozó ÁFA kulcs (27%, 18% vagy 5%).</t>
        </is>
      </c>
    </row>
    <row r="20" ht="32" customHeight="1">
      <c r="A20" s="34" t="inlineStr">
        <is>
          <t>ÁFA összeg (Ft)</t>
        </is>
      </c>
      <c r="B20" s="35">
        <f> Nettó összeg × ÁFA kulcs.</f>
        <v/>
      </c>
    </row>
    <row r="21" ht="32" customHeight="1">
      <c r="A21" s="36" t="inlineStr">
        <is>
          <t>Bruttó összeg (Ft)</t>
        </is>
      </c>
      <c r="B21" s="37">
        <f> Nettó összeg + ÁFA összeg.</f>
        <v/>
      </c>
    </row>
    <row r="22" ht="32" customHeight="1">
      <c r="A22" s="34" t="inlineStr">
        <is>
          <t>Értékesítő</t>
        </is>
      </c>
      <c r="B22" s="35" t="inlineStr">
        <is>
          <t>Az értékesítést lebonyolító munkatárs neve.</t>
        </is>
      </c>
    </row>
    <row r="23" ht="32" customHeight="1">
      <c r="A23" s="36" t="inlineStr">
        <is>
          <t>Fizetési mód</t>
        </is>
      </c>
      <c r="B23" s="37" t="inlineStr">
        <is>
          <t>Készpénz, Bankkártya vagy Átutalás - legördülő listából választható.</t>
        </is>
      </c>
    </row>
    <row r="24" ht="32" customHeight="1">
      <c r="A24" s="34" t="inlineStr">
        <is>
          <t>Teljesítve</t>
        </is>
      </c>
      <c r="B24" s="35" t="inlineStr">
        <is>
          <t>Igen/Nem - a rendelés teljesítési állapota, legördülő listából választható, színesen kiemelve.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2026-07-21T16:28:31Z</dcterms:created>
  <dcterms:modified xmlns:dcterms="http://purl.org/dc/terms/" xmlns:xsi="http://www.w3.org/2001/XMLSchema-instance" xsi:type="dcterms:W3CDTF">2026-07-21T16:28:31Z</dcterms:modified>
</cp:coreProperties>
</file>