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öltségvetés" sheetId="1" state="visible" r:id="rId1"/>
    <sheet xmlns:r="http://schemas.openxmlformats.org/officeDocument/2006/relationships" name="Összesítő" sheetId="2" state="visible" r:id="rId2"/>
    <sheet xmlns:r="http://schemas.openxmlformats.org/officeDocument/2006/relationships" name="Útmutató" sheetId="3" state="visible" r:id="rId3"/>
  </sheets>
  <definedNames>
    <definedName name="_xlnm._FilterDatabase" localSheetId="0" hidden="1">'Költségvetés'!$A$1:$S$111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.mm.dd."/>
    <numFmt numFmtId="165" formatCode="# ##0.00"/>
    <numFmt numFmtId="166" formatCode="# ##0&quot; Ft&quot;;[Red]-# ##0&quot; Ft&quot;"/>
    <numFmt numFmtId="167" formatCode="0.0%"/>
  </numFmts>
  <fonts count="6">
    <font>
      <name val="Calibri"/>
      <family val="2"/>
      <color theme="1"/>
      <sz val="11"/>
      <scheme val="minor"/>
    </font>
    <font>
      <name val="Aptos"/>
      <b val="1"/>
      <color rgb="00FFFFFF"/>
      <sz val="11"/>
    </font>
    <font>
      <name val="Aptos"/>
      <color rgb="001F2937"/>
      <sz val="10"/>
    </font>
    <font>
      <name val="Aptos Display"/>
      <b val="1"/>
      <color rgb="00FFFFFF"/>
      <sz val="16"/>
    </font>
    <font>
      <name val="Aptos"/>
      <b val="1"/>
      <color rgb="00FFFFFF"/>
      <sz val="10"/>
    </font>
    <font>
      <name val="Aptos"/>
      <b val="1"/>
      <color rgb="001F2937"/>
      <sz val="10"/>
    </font>
  </fonts>
  <fills count="9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FFBEB"/>
      </patternFill>
    </fill>
    <fill>
      <patternFill patternType="solid">
        <fgColor rgb="00F0FDFA"/>
      </patternFill>
    </fill>
    <fill>
      <patternFill patternType="solid">
        <fgColor rgb="00FFFFFF"/>
      </patternFill>
    </fill>
    <fill>
      <patternFill patternType="solid">
        <fgColor rgb="001E293B"/>
      </patternFill>
    </fill>
    <fill>
      <patternFill patternType="solid">
        <fgColor rgb="0014B8A6"/>
      </patternFill>
    </fill>
    <fill>
      <patternFill patternType="solid">
        <fgColor rgb="00ECFDF5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164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 wrapText="1"/>
    </xf>
    <xf numFmtId="165" fontId="2" fillId="3" borderId="1" applyAlignment="1" pivotButton="0" quotePrefix="0" xfId="0">
      <alignment horizontal="center" vertical="center"/>
    </xf>
    <xf numFmtId="166" fontId="2" fillId="3" borderId="1" applyAlignment="1" pivotButton="0" quotePrefix="0" xfId="0">
      <alignment horizontal="center" vertical="center"/>
    </xf>
    <xf numFmtId="166" fontId="2" fillId="4" borderId="1" applyAlignment="1" pivotButton="0" quotePrefix="0" xfId="0">
      <alignment horizontal="center" vertical="center"/>
    </xf>
    <xf numFmtId="167" fontId="2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166" fontId="2" fillId="5" borderId="1" applyAlignment="1" pivotButton="0" quotePrefix="0" xfId="0">
      <alignment horizontal="center" vertical="center"/>
    </xf>
    <xf numFmtId="167" fontId="2" fillId="5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center"/>
    </xf>
    <xf numFmtId="0" fontId="4" fillId="7" borderId="1" applyAlignment="1" pivotButton="0" quotePrefix="0" xfId="0">
      <alignment horizontal="left" vertical="center"/>
    </xf>
    <xf numFmtId="166" fontId="5" fillId="8" borderId="1" applyAlignment="1" pivotButton="0" quotePrefix="0" xfId="0">
      <alignment horizontal="center" vertical="center"/>
    </xf>
    <xf numFmtId="0" fontId="5" fillId="8" borderId="1" applyAlignment="1" pivotButton="0" quotePrefix="0" xfId="0">
      <alignment horizontal="center" vertical="center"/>
    </xf>
    <xf numFmtId="167" fontId="5" fillId="8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/>
    </xf>
    <xf numFmtId="167" fontId="2" fillId="3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/>
    </xf>
    <xf numFmtId="0" fontId="5" fillId="5" borderId="1" applyAlignment="1" pivotButton="0" quotePrefix="0" xfId="0">
      <alignment horizontal="center" vertical="center"/>
    </xf>
    <xf numFmtId="0" fontId="5" fillId="7" borderId="1" applyAlignment="1" pivotButton="0" quotePrefix="0" xfId="0">
      <alignment horizontal="left" vertical="center" wrapText="1"/>
    </xf>
    <xf numFmtId="0" fontId="2" fillId="4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left" vertical="center" wrapText="1"/>
    </xf>
    <xf numFmtId="166" fontId="2" fillId="3" borderId="1" applyAlignment="1" pivotButton="0" quotePrefix="0" xfId="0">
      <alignment horizontal="center" vertical="center"/>
    </xf>
    <xf numFmtId="166" fontId="2" fillId="4" borderId="1" applyAlignment="1" pivotButton="0" quotePrefix="0" xfId="0">
      <alignment horizontal="center" vertical="center"/>
    </xf>
    <xf numFmtId="167" fontId="2" fillId="4" borderId="1" applyAlignment="1" pivotButton="0" quotePrefix="0" xfId="0">
      <alignment horizontal="center" vertical="center"/>
    </xf>
    <xf numFmtId="166" fontId="2" fillId="5" borderId="1" applyAlignment="1" pivotButton="0" quotePrefix="0" xfId="0">
      <alignment horizontal="center" vertical="center"/>
    </xf>
    <xf numFmtId="167" fontId="2" fillId="5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166" fontId="5" fillId="8" borderId="1" applyAlignment="1" pivotButton="0" quotePrefix="0" xfId="0">
      <alignment horizontal="center" vertical="center"/>
    </xf>
    <xf numFmtId="167" fontId="5" fillId="8" borderId="1" applyAlignment="1" pivotButton="0" quotePrefix="0" xfId="0">
      <alignment horizontal="center" vertical="center"/>
    </xf>
    <xf numFmtId="167" fontId="2" fillId="3" borderId="1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name val="Aptos"/>
        <b val="1"/>
        <color rgb="00DC2626"/>
        <sz val="10"/>
      </font>
      <fill>
        <patternFill patternType="solid">
          <fgColor rgb="00FEE2E2"/>
        </patternFill>
      </fill>
    </dxf>
    <dxf>
      <font>
        <name val="Aptos"/>
        <b val="1"/>
        <color rgb="0022C55E"/>
        <sz val="10"/>
      </font>
      <fill>
        <patternFill patternType="solid">
          <fgColor rgb="00DCFC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Tervezett és tényleges költség kategóriánként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'Összesítő'!C17</f>
            </strRef>
          </tx>
          <spPr>
            <a:solidFill xmlns:a="http://schemas.openxmlformats.org/drawingml/2006/main">
              <a:srgbClr val="14B8A6"/>
            </a:solidFill>
            <a:ln xmlns:a="http://schemas.openxmlformats.org/drawingml/2006/main">
              <a:prstDash val="solid"/>
            </a:ln>
          </spPr>
          <cat>
            <numRef>
              <f>'Összesítő'!$A$18:$A$26</f>
            </numRef>
          </cat>
          <val>
            <numRef>
              <f>'Összesítő'!$C$18:$C$26</f>
            </numRef>
          </val>
        </ser>
        <ser>
          <idx val="1"/>
          <order val="1"/>
          <tx>
            <strRef>
              <f>'Összesítő'!D17</f>
            </strRef>
          </tx>
          <spPr>
            <a:solidFill xmlns:a="http://schemas.openxmlformats.org/drawingml/2006/main">
              <a:srgbClr val="1E293B"/>
            </a:solidFill>
            <a:ln xmlns:a="http://schemas.openxmlformats.org/drawingml/2006/main">
              <a:prstDash val="solid"/>
            </a:ln>
          </spPr>
          <cat>
            <numRef>
              <f>'Összesítő'!$A$18:$A$26</f>
            </numRef>
          </cat>
          <val>
            <numRef>
              <f>'Összesítő'!$D$18:$D$26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Költségkategória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Összeg (Ft)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Bruttó költségek megoszlása</a:t>
            </a:r>
          </a:p>
        </rich>
      </tx>
    </title>
    <plotArea>
      <pieChart>
        <varyColors val="1"/>
        <ser>
          <idx val="0"/>
          <order val="0"/>
          <tx>
            <strRef>
              <f>'Összesítő'!D17</f>
            </strRef>
          </tx>
          <spPr>
            <a:solidFill xmlns:a="http://schemas.openxmlformats.org/drawingml/2006/main">
              <a:srgbClr val="14B8A6"/>
            </a:solidFill>
            <a:ln xmlns:a="http://schemas.openxmlformats.org/drawingml/2006/main">
              <a:prstDash val="solid"/>
            </a:ln>
          </spPr>
          <cat>
            <numRef>
              <f>'Összesítő'!$A$18:$A$26</f>
            </numRef>
          </cat>
          <val>
            <numRef>
              <f>'Összesítő'!$D$18:$D$26</f>
            </numRef>
          </val>
        </ser>
        <dLbls>
          <showPercent val="1"/>
        </dLbls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Fizetési állapotok darabszáma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'Összesítő'!I17</f>
            </strRef>
          </tx>
          <spPr>
            <a:solidFill xmlns:a="http://schemas.openxmlformats.org/drawingml/2006/main">
              <a:srgbClr val="22C55E"/>
            </a:solidFill>
            <a:ln xmlns:a="http://schemas.openxmlformats.org/drawingml/2006/main">
              <a:prstDash val="solid"/>
            </a:ln>
          </spPr>
          <cat>
            <numRef>
              <f>'Összesítő'!$H$18:$H$21</f>
            </numRef>
          </cat>
          <val>
            <numRef>
              <f>'Összesítő'!$I$18:$I$21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Tételek száma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Fizetési állapot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7</col>
      <colOff>0</colOff>
      <row>1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16</col>
      <colOff>0</colOff>
      <row>1</row>
      <rowOff>0</rowOff>
    </from>
    <ext cx="468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7</col>
      <colOff>0</colOff>
      <row>18</row>
      <rowOff>0</rowOff>
    </from>
    <ext cx="5040000" cy="252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0F766E"/>
    <outlinePr summaryBelow="1" summaryRight="1"/>
    <pageSetUpPr/>
  </sheetPr>
  <dimension ref="A1:S11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20" customWidth="1" min="3" max="3"/>
    <col width="24" customWidth="1" min="4" max="4"/>
    <col width="28" customWidth="1" min="5" max="5"/>
    <col width="31" customWidth="1" min="6" max="6"/>
    <col width="18" customWidth="1" min="7" max="7"/>
    <col width="12" customWidth="1" min="8" max="8"/>
    <col width="17" customWidth="1" min="9" max="9"/>
    <col width="19" customWidth="1" min="10" max="10"/>
    <col width="18" customWidth="1" min="11" max="11"/>
    <col width="12" customWidth="1" min="12" max="12"/>
    <col width="18" customWidth="1" min="13" max="13"/>
    <col width="19" customWidth="1" min="14" max="14"/>
    <col width="21" customWidth="1" min="15" max="15"/>
    <col width="17" customWidth="1" min="16" max="16"/>
    <col width="19" customWidth="1" min="17" max="17"/>
    <col width="31" customWidth="1" min="18" max="18"/>
    <col width="20" customWidth="1" min="19" max="19"/>
  </cols>
  <sheetData>
    <row r="1" ht="32" customHeight="1">
      <c r="A1" s="1" t="inlineStr">
        <is>
          <t>Tételazonosító</t>
        </is>
      </c>
      <c r="B1" s="1" t="inlineStr">
        <is>
          <t>Dátum</t>
        </is>
      </c>
      <c r="C1" s="1" t="inlineStr">
        <is>
          <t>Költségkategória</t>
        </is>
      </c>
      <c r="D1" s="1" t="inlineStr">
        <is>
          <t>Munkafázis</t>
        </is>
      </c>
      <c r="E1" s="1" t="inlineStr">
        <is>
          <t>Megnevezés</t>
        </is>
      </c>
      <c r="F1" s="1" t="inlineStr">
        <is>
          <t>Szállító / kivitelező</t>
        </is>
      </c>
      <c r="G1" s="1" t="inlineStr">
        <is>
          <t>Város</t>
        </is>
      </c>
      <c r="H1" s="1" t="inlineStr">
        <is>
          <t>Mennyiség</t>
        </is>
      </c>
      <c r="I1" s="1" t="inlineStr">
        <is>
          <t>Mennyiségi egység</t>
        </is>
      </c>
      <c r="J1" s="1" t="inlineStr">
        <is>
          <t>Nettó egységár (Ft)</t>
        </is>
      </c>
      <c r="K1" s="1" t="inlineStr">
        <is>
          <t>Nettó összeg (Ft)</t>
        </is>
      </c>
      <c r="L1" s="1" t="inlineStr">
        <is>
          <t>ÁFA-kulcs</t>
        </is>
      </c>
      <c r="M1" s="1" t="inlineStr">
        <is>
          <t>ÁFA összege (Ft)</t>
        </is>
      </c>
      <c r="N1" s="1" t="inlineStr">
        <is>
          <t>Bruttó összeg (Ft)</t>
        </is>
      </c>
      <c r="O1" s="1" t="inlineStr">
        <is>
          <t>Tervezett keret (Ft)</t>
        </is>
      </c>
      <c r="P1" s="1" t="inlineStr">
        <is>
          <t>Eltérés (Ft)</t>
        </is>
      </c>
      <c r="Q1" s="1" t="inlineStr">
        <is>
          <t>Fizetési állapot</t>
        </is>
      </c>
      <c r="R1" s="1" t="inlineStr">
        <is>
          <t>Megjegyzés</t>
        </is>
      </c>
      <c r="S1" s="1" t="inlineStr">
        <is>
          <t>Keretállapot</t>
        </is>
      </c>
    </row>
    <row r="2">
      <c r="A2" s="2" t="inlineStr">
        <is>
          <t>ÉP-2026-001</t>
        </is>
      </c>
      <c r="B2" s="3" t="n">
        <v>46037</v>
      </c>
      <c r="C2" s="2" t="inlineStr">
        <is>
          <t>Földmunka</t>
        </is>
      </c>
      <c r="D2" s="4" t="inlineStr">
        <is>
          <t>Alapozás, földmunka</t>
        </is>
      </c>
      <c r="E2" s="4" t="inlineStr">
        <is>
          <t>Telek földkitermelése és elszállítása</t>
        </is>
      </c>
      <c r="F2" s="4" t="inlineStr">
        <is>
          <t>Nagy Péter egyéni vállalkozó</t>
        </is>
      </c>
      <c r="G2" s="2" t="inlineStr">
        <is>
          <t>Budapest</t>
        </is>
      </c>
      <c r="H2" s="5" t="n">
        <v>120</v>
      </c>
      <c r="I2" s="2" t="inlineStr">
        <is>
          <t>m³</t>
        </is>
      </c>
      <c r="J2" s="26" t="n">
        <v>4800</v>
      </c>
      <c r="K2" s="27">
        <f>IF(OR($H2="",$J2=""),"",IFERROR($H2*$J2,0))</f>
        <v/>
      </c>
      <c r="L2" s="28">
        <f>IF($C2="","",IFERROR(VLOOKUP($C2,'Összesítő'!$A$18:$C$26,2,FALSE),0))</f>
        <v/>
      </c>
      <c r="M2" s="27">
        <f>IF(OR($K2="",$L2=""),"",IFERROR($K2*$L2,0))</f>
        <v/>
      </c>
      <c r="N2" s="27">
        <f>IF(OR($K2="",$M2=""),"",IFERROR($K2+$M2,0))</f>
        <v/>
      </c>
      <c r="O2" s="27">
        <f>IF($C2="","",IFERROR(VLOOKUP($C2,'Összesítő'!$A$18:$C$26,3,FALSE),0))</f>
        <v/>
      </c>
      <c r="P2" s="27">
        <f>IF(OR($O2="",$N2=""),"",IFERROR($O2-$N2,0))</f>
        <v/>
      </c>
      <c r="Q2" s="2" t="inlineStr">
        <is>
          <t>Tervezett</t>
        </is>
      </c>
      <c r="R2" s="4" t="inlineStr">
        <is>
          <t>Talajcsere előkészítése</t>
        </is>
      </c>
      <c r="S2" s="9">
        <f>IF($P2="","",IF($P2&lt;0,"Keret túllépve",IF($P2=0,"Keret kimerítve","Keret alatt")))</f>
        <v/>
      </c>
    </row>
    <row r="3">
      <c r="A3" s="2" t="inlineStr">
        <is>
          <t>ÉP-2026-002</t>
        </is>
      </c>
      <c r="B3" s="3" t="n">
        <v>46051</v>
      </c>
      <c r="C3" s="2" t="inlineStr">
        <is>
          <t>Alapozás</t>
        </is>
      </c>
      <c r="D3" s="4" t="inlineStr">
        <is>
          <t>Beton és vasalás</t>
        </is>
      </c>
      <c r="E3" s="4" t="inlineStr">
        <is>
          <t>Sávalap vasalása és C25 betonozása</t>
        </is>
      </c>
      <c r="F3" s="4" t="inlineStr">
        <is>
          <t>Kovács Anna egyéni vállalkozó</t>
        </is>
      </c>
      <c r="G3" s="2" t="inlineStr">
        <is>
          <t>Debrecen</t>
        </is>
      </c>
      <c r="H3" s="5" t="n">
        <v>35</v>
      </c>
      <c r="I3" s="2" t="inlineStr">
        <is>
          <t>m³</t>
        </is>
      </c>
      <c r="J3" s="26" t="n">
        <v>30000</v>
      </c>
      <c r="K3" s="29">
        <f>IF(OR($H3="",$J3=""),"",IFERROR($H3*$J3,0))</f>
        <v/>
      </c>
      <c r="L3" s="30">
        <f>IF($C3="","",IFERROR(VLOOKUP($C3,'Összesítő'!$A$18:$C$26,2,FALSE),0))</f>
        <v/>
      </c>
      <c r="M3" s="29">
        <f>IF(OR($K3="",$L3=""),"",IFERROR($K3*$L3,0))</f>
        <v/>
      </c>
      <c r="N3" s="29">
        <f>IF(OR($K3="",$M3=""),"",IFERROR($K3+$M3,0))</f>
        <v/>
      </c>
      <c r="O3" s="29">
        <f>IF($C3="","",IFERROR(VLOOKUP($C3,'Összesítő'!$A$18:$C$26,3,FALSE),0))</f>
        <v/>
      </c>
      <c r="P3" s="29">
        <f>IF(OR($O3="",$N3=""),"",IFERROR($O3-$N3,0))</f>
        <v/>
      </c>
      <c r="Q3" s="2" t="inlineStr">
        <is>
          <t>Számlázva</t>
        </is>
      </c>
      <c r="R3" s="4" t="inlineStr">
        <is>
          <t>Statikai terv szerint</t>
        </is>
      </c>
      <c r="S3" s="12">
        <f>IF($P3="","",IF($P3&lt;0,"Keret túllépve",IF($P3=0,"Keret kimerítve","Keret alatt")))</f>
        <v/>
      </c>
    </row>
    <row r="4">
      <c r="A4" s="2" t="inlineStr">
        <is>
          <t>ÉP-2026-003</t>
        </is>
      </c>
      <c r="B4" s="3" t="n">
        <v>46071</v>
      </c>
      <c r="C4" s="2" t="inlineStr">
        <is>
          <t>Szerkezetépítés</t>
        </is>
      </c>
      <c r="D4" s="4" t="inlineStr">
        <is>
          <t>Szerkezetépítés</t>
        </is>
      </c>
      <c r="E4" s="4" t="inlineStr">
        <is>
          <t>Főfalazat és födém szerkezetépítése</t>
        </is>
      </c>
      <c r="F4" s="4" t="inlineStr">
        <is>
          <t>Építőmester Kft.</t>
        </is>
      </c>
      <c r="G4" s="2" t="inlineStr">
        <is>
          <t>Szeged</t>
        </is>
      </c>
      <c r="H4" s="5" t="n">
        <v>80</v>
      </c>
      <c r="I4" s="2" t="inlineStr">
        <is>
          <t>m²</t>
        </is>
      </c>
      <c r="J4" s="26" t="n">
        <v>62000</v>
      </c>
      <c r="K4" s="27">
        <f>IF(OR($H4="",$J4=""),"",IFERROR($H4*$J4,0))</f>
        <v/>
      </c>
      <c r="L4" s="28">
        <f>IF($C4="","",IFERROR(VLOOKUP($C4,'Összesítő'!$A$18:$C$26,2,FALSE),0))</f>
        <v/>
      </c>
      <c r="M4" s="27">
        <f>IF(OR($K4="",$L4=""),"",IFERROR($K4*$L4,0))</f>
        <v/>
      </c>
      <c r="N4" s="27">
        <f>IF(OR($K4="",$M4=""),"",IFERROR($K4+$M4,0))</f>
        <v/>
      </c>
      <c r="O4" s="27">
        <f>IF($C4="","",IFERROR(VLOOKUP($C4,'Összesítő'!$A$18:$C$26,3,FALSE),0))</f>
        <v/>
      </c>
      <c r="P4" s="27">
        <f>IF(OR($O4="",$N4=""),"",IFERROR($O4-$N4,0))</f>
        <v/>
      </c>
      <c r="Q4" s="2" t="inlineStr">
        <is>
          <t>Fizetve</t>
        </is>
      </c>
      <c r="R4" s="4" t="inlineStr">
        <is>
          <t>Első ütem lezárva</t>
        </is>
      </c>
      <c r="S4" s="9">
        <f>IF($P4="","",IF($P4&lt;0,"Keret túllépve",IF($P4=0,"Keret kimerítve","Keret alatt")))</f>
        <v/>
      </c>
    </row>
    <row r="5">
      <c r="A5" s="2" t="inlineStr">
        <is>
          <t>ÉP-2026-004</t>
        </is>
      </c>
      <c r="B5" s="3" t="n">
        <v>46093</v>
      </c>
      <c r="C5" s="2" t="inlineStr">
        <is>
          <t>Tető</t>
        </is>
      </c>
      <c r="D5" s="4" t="inlineStr">
        <is>
          <t>Tetőszerkezet</t>
        </is>
      </c>
      <c r="E5" s="4" t="inlineStr">
        <is>
          <t>Fa tetőszerkezet és cserépfedés</t>
        </is>
      </c>
      <c r="F5" s="4" t="inlineStr">
        <is>
          <t>Tető-Pro Bt.</t>
        </is>
      </c>
      <c r="G5" s="2" t="inlineStr">
        <is>
          <t>Győr</t>
        </is>
      </c>
      <c r="H5" s="5" t="n">
        <v>160</v>
      </c>
      <c r="I5" s="2" t="inlineStr">
        <is>
          <t>m²</t>
        </is>
      </c>
      <c r="J5" s="26" t="n">
        <v>24000</v>
      </c>
      <c r="K5" s="29">
        <f>IF(OR($H5="",$J5=""),"",IFERROR($H5*$J5,0))</f>
        <v/>
      </c>
      <c r="L5" s="30">
        <f>IF($C5="","",IFERROR(VLOOKUP($C5,'Összesítő'!$A$18:$C$26,2,FALSE),0))</f>
        <v/>
      </c>
      <c r="M5" s="29">
        <f>IF(OR($K5="",$L5=""),"",IFERROR($K5*$L5,0))</f>
        <v/>
      </c>
      <c r="N5" s="29">
        <f>IF(OR($K5="",$M5=""),"",IFERROR($K5+$M5,0))</f>
        <v/>
      </c>
      <c r="O5" s="29">
        <f>IF($C5="","",IFERROR(VLOOKUP($C5,'Összesítő'!$A$18:$C$26,3,FALSE),0))</f>
        <v/>
      </c>
      <c r="P5" s="29">
        <f>IF(OR($O5="",$N5=""),"",IFERROR($O5-$N5,0))</f>
        <v/>
      </c>
      <c r="Q5" s="2" t="inlineStr">
        <is>
          <t>Fizetve</t>
        </is>
      </c>
      <c r="R5" s="4" t="inlineStr">
        <is>
          <t>Antracit betoncserép</t>
        </is>
      </c>
      <c r="S5" s="12">
        <f>IF($P5="","",IF($P5&lt;0,"Keret túllépve",IF($P5=0,"Keret kimerítve","Keret alatt")))</f>
        <v/>
      </c>
    </row>
    <row r="6">
      <c r="A6" s="2" t="inlineStr">
        <is>
          <t>ÉP-2026-005</t>
        </is>
      </c>
      <c r="B6" s="3" t="n">
        <v>46119</v>
      </c>
      <c r="C6" s="2" t="inlineStr">
        <is>
          <t>Nyílászárók</t>
        </is>
      </c>
      <c r="D6" s="4" t="inlineStr">
        <is>
          <t>Nyílászárók</t>
        </is>
      </c>
      <c r="E6" s="4" t="inlineStr">
        <is>
          <t>Háromrétegű műanyag nyílászárók beépítése</t>
        </is>
      </c>
      <c r="F6" s="4" t="inlineStr">
        <is>
          <t>Horváth Zoltán egyéni vállalkozó</t>
        </is>
      </c>
      <c r="G6" s="2" t="inlineStr">
        <is>
          <t>Pécs</t>
        </is>
      </c>
      <c r="H6" s="5" t="n">
        <v>12</v>
      </c>
      <c r="I6" s="2" t="inlineStr">
        <is>
          <t>db</t>
        </is>
      </c>
      <c r="J6" s="26" t="n">
        <v>260000</v>
      </c>
      <c r="K6" s="27">
        <f>IF(OR($H6="",$J6=""),"",IFERROR($H6*$J6,0))</f>
        <v/>
      </c>
      <c r="L6" s="28">
        <f>IF($C6="","",IFERROR(VLOOKUP($C6,'Összesítő'!$A$18:$C$26,2,FALSE),0))</f>
        <v/>
      </c>
      <c r="M6" s="27">
        <f>IF(OR($K6="",$L6=""),"",IFERROR($K6*$L6,0))</f>
        <v/>
      </c>
      <c r="N6" s="27">
        <f>IF(OR($K6="",$M6=""),"",IFERROR($K6+$M6,0))</f>
        <v/>
      </c>
      <c r="O6" s="27">
        <f>IF($C6="","",IFERROR(VLOOKUP($C6,'Összesítő'!$A$18:$C$26,3,FALSE),0))</f>
        <v/>
      </c>
      <c r="P6" s="27">
        <f>IF(OR($O6="",$N6=""),"",IFERROR($O6-$N6,0))</f>
        <v/>
      </c>
      <c r="Q6" s="2" t="inlineStr">
        <is>
          <t>Számlázva</t>
        </is>
      </c>
      <c r="R6" s="4" t="inlineStr">
        <is>
          <t>Beépítéssel együtt</t>
        </is>
      </c>
      <c r="S6" s="9">
        <f>IF($P6="","",IF($P6&lt;0,"Keret túllépve",IF($P6=0,"Keret kimerítve","Keret alatt")))</f>
        <v/>
      </c>
    </row>
    <row r="7">
      <c r="A7" s="2" t="inlineStr">
        <is>
          <t>ÉP-2026-006</t>
        </is>
      </c>
      <c r="B7" s="3" t="n">
        <v>46140</v>
      </c>
      <c r="C7" s="2" t="inlineStr">
        <is>
          <t>Villanyszerelés</t>
        </is>
      </c>
      <c r="D7" s="4" t="inlineStr">
        <is>
          <t>Villanyszerelés</t>
        </is>
      </c>
      <c r="E7" s="4" t="inlineStr">
        <is>
          <t>Teljes erősáramú alapkiépítés</t>
        </is>
      </c>
      <c r="F7" s="4" t="inlineStr">
        <is>
          <t>Kiss Mária egyéni vállalkozó</t>
        </is>
      </c>
      <c r="G7" s="2" t="inlineStr">
        <is>
          <t>Miskolc</t>
        </is>
      </c>
      <c r="H7" s="5" t="n">
        <v>1</v>
      </c>
      <c r="I7" s="2" t="inlineStr">
        <is>
          <t>csomag</t>
        </is>
      </c>
      <c r="J7" s="26" t="n">
        <v>2100000</v>
      </c>
      <c r="K7" s="29">
        <f>IF(OR($H7="",$J7=""),"",IFERROR($H7*$J7,0))</f>
        <v/>
      </c>
      <c r="L7" s="30">
        <f>IF($C7="","",IFERROR(VLOOKUP($C7,'Összesítő'!$A$18:$C$26,2,FALSE),0))</f>
        <v/>
      </c>
      <c r="M7" s="29">
        <f>IF(OR($K7="",$L7=""),"",IFERROR($K7*$L7,0))</f>
        <v/>
      </c>
      <c r="N7" s="29">
        <f>IF(OR($K7="",$M7=""),"",IFERROR($K7+$M7,0))</f>
        <v/>
      </c>
      <c r="O7" s="29">
        <f>IF($C7="","",IFERROR(VLOOKUP($C7,'Összesítő'!$A$18:$C$26,3,FALSE),0))</f>
        <v/>
      </c>
      <c r="P7" s="29">
        <f>IF(OR($O7="",$N7=""),"",IFERROR($O7-$N7,0))</f>
        <v/>
      </c>
      <c r="Q7" s="2" t="inlineStr">
        <is>
          <t>Vitatott</t>
        </is>
      </c>
      <c r="R7" s="4" t="inlineStr">
        <is>
          <t>Kapcsolószekrény egyeztetés alatt</t>
        </is>
      </c>
      <c r="S7" s="12">
        <f>IF($P7="","",IF($P7&lt;0,"Keret túllépve",IF($P7=0,"Keret kimerítve","Keret alatt")))</f>
        <v/>
      </c>
    </row>
    <row r="8">
      <c r="A8" s="2" t="inlineStr">
        <is>
          <t>ÉP-2026-007</t>
        </is>
      </c>
      <c r="B8" s="3" t="n">
        <v>46156</v>
      </c>
      <c r="C8" s="2" t="inlineStr">
        <is>
          <t>Gépészet</t>
        </is>
      </c>
      <c r="D8" s="4" t="inlineStr">
        <is>
          <t>Víz- és fűtésszerelés</t>
        </is>
      </c>
      <c r="E8" s="4" t="inlineStr">
        <is>
          <t>Víz-, csatorna- és fűtési alapszerelés</t>
        </is>
      </c>
      <c r="F8" s="4" t="inlineStr">
        <is>
          <t>Varga István egyéni vállalkozó</t>
        </is>
      </c>
      <c r="G8" s="2" t="inlineStr">
        <is>
          <t>Kecskemét</t>
        </is>
      </c>
      <c r="H8" s="5" t="n">
        <v>1</v>
      </c>
      <c r="I8" s="2" t="inlineStr">
        <is>
          <t>csomag</t>
        </is>
      </c>
      <c r="J8" s="26" t="n">
        <v>3400000</v>
      </c>
      <c r="K8" s="27">
        <f>IF(OR($H8="",$J8=""),"",IFERROR($H8*$J8,0))</f>
        <v/>
      </c>
      <c r="L8" s="28">
        <f>IF($C8="","",IFERROR(VLOOKUP($C8,'Összesítő'!$A$18:$C$26,2,FALSE),0))</f>
        <v/>
      </c>
      <c r="M8" s="27">
        <f>IF(OR($K8="",$L8=""),"",IFERROR($K8*$L8,0))</f>
        <v/>
      </c>
      <c r="N8" s="27">
        <f>IF(OR($K8="",$M8=""),"",IFERROR($K8+$M8,0))</f>
        <v/>
      </c>
      <c r="O8" s="27">
        <f>IF($C8="","",IFERROR(VLOOKUP($C8,'Összesítő'!$A$18:$C$26,3,FALSE),0))</f>
        <v/>
      </c>
      <c r="P8" s="27">
        <f>IF(OR($O8="",$N8=""),"",IFERROR($O8-$N8,0))</f>
        <v/>
      </c>
      <c r="Q8" s="2" t="inlineStr">
        <is>
          <t>Tervezett</t>
        </is>
      </c>
      <c r="R8" s="4" t="inlineStr">
        <is>
          <t>Hőszivattyú előkészítéssel</t>
        </is>
      </c>
      <c r="S8" s="9">
        <f>IF($P8="","",IF($P8&lt;0,"Keret túllépve",IF($P8=0,"Keret kimerítve","Keret alatt")))</f>
        <v/>
      </c>
    </row>
    <row r="9">
      <c r="A9" s="2" t="inlineStr">
        <is>
          <t>ÉP-2026-008</t>
        </is>
      </c>
      <c r="B9" s="3" t="n">
        <v>46168</v>
      </c>
      <c r="C9" s="2" t="inlineStr">
        <is>
          <t>Szigetelés</t>
        </is>
      </c>
      <c r="D9" s="4" t="inlineStr">
        <is>
          <t>Szigetelés</t>
        </is>
      </c>
      <c r="E9" s="4" t="inlineStr">
        <is>
          <t>Homlokzati hőszigetelő rendszer kivitelezése</t>
        </is>
      </c>
      <c r="F9" s="4" t="inlineStr">
        <is>
          <t>Németh Judit egyéni vállalkozó</t>
        </is>
      </c>
      <c r="G9" s="2" t="inlineStr">
        <is>
          <t>Székesfehérvár</t>
        </is>
      </c>
      <c r="H9" s="5" t="n">
        <v>180</v>
      </c>
      <c r="I9" s="2" t="inlineStr">
        <is>
          <t>m²</t>
        </is>
      </c>
      <c r="J9" s="26" t="n">
        <v>11000</v>
      </c>
      <c r="K9" s="29">
        <f>IF(OR($H9="",$J9=""),"",IFERROR($H9*$J9,0))</f>
        <v/>
      </c>
      <c r="L9" s="30">
        <f>IF($C9="","",IFERROR(VLOOKUP($C9,'Összesítő'!$A$18:$C$26,2,FALSE),0))</f>
        <v/>
      </c>
      <c r="M9" s="29">
        <f>IF(OR($K9="",$L9=""),"",IFERROR($K9*$L9,0))</f>
        <v/>
      </c>
      <c r="N9" s="29">
        <f>IF(OR($K9="",$M9=""),"",IFERROR($K9+$M9,0))</f>
        <v/>
      </c>
      <c r="O9" s="29">
        <f>IF($C9="","",IFERROR(VLOOKUP($C9,'Összesítő'!$A$18:$C$26,3,FALSE),0))</f>
        <v/>
      </c>
      <c r="P9" s="29">
        <f>IF(OR($O9="",$N9=""),"",IFERROR($O9-$N9,0))</f>
        <v/>
      </c>
      <c r="Q9" s="2" t="inlineStr">
        <is>
          <t>Fizetve</t>
        </is>
      </c>
      <c r="R9" s="4" t="inlineStr">
        <is>
          <t>15 cm grafitos EPS</t>
        </is>
      </c>
      <c r="S9" s="12">
        <f>IF($P9="","",IF($P9&lt;0,"Keret túllépve",IF($P9=0,"Keret kimerítve","Keret alatt")))</f>
        <v/>
      </c>
    </row>
    <row r="10">
      <c r="A10" s="2" t="inlineStr">
        <is>
          <t>ÉP-2026-009</t>
        </is>
      </c>
      <c r="B10" s="3" t="n">
        <v>46184</v>
      </c>
      <c r="C10" s="2" t="inlineStr">
        <is>
          <t>Belső munkák</t>
        </is>
      </c>
      <c r="D10" s="4" t="inlineStr">
        <is>
          <t>Belső vakolás</t>
        </is>
      </c>
      <c r="E10" s="4" t="inlineStr">
        <is>
          <t>Gépi belső vakolás és élvédők</t>
        </is>
      </c>
      <c r="F10" s="4" t="inlineStr">
        <is>
          <t>Farkas Tamás egyéni vállalkozó</t>
        </is>
      </c>
      <c r="G10" s="2" t="inlineStr">
        <is>
          <t>Nyíregyháza</t>
        </is>
      </c>
      <c r="H10" s="5" t="n">
        <v>200</v>
      </c>
      <c r="I10" s="2" t="inlineStr">
        <is>
          <t>m²</t>
        </is>
      </c>
      <c r="J10" s="26" t="n">
        <v>13500</v>
      </c>
      <c r="K10" s="27">
        <f>IF(OR($H10="",$J10=""),"",IFERROR($H10*$J10,0))</f>
        <v/>
      </c>
      <c r="L10" s="28">
        <f>IF($C10="","",IFERROR(VLOOKUP($C10,'Összesítő'!$A$18:$C$26,2,FALSE),0))</f>
        <v/>
      </c>
      <c r="M10" s="27">
        <f>IF(OR($K10="",$L10=""),"",IFERROR($K10*$L10,0))</f>
        <v/>
      </c>
      <c r="N10" s="27">
        <f>IF(OR($K10="",$M10=""),"",IFERROR($K10+$M10,0))</f>
        <v/>
      </c>
      <c r="O10" s="27">
        <f>IF($C10="","",IFERROR(VLOOKUP($C10,'Összesítő'!$A$18:$C$26,3,FALSE),0))</f>
        <v/>
      </c>
      <c r="P10" s="27">
        <f>IF(OR($O10="",$N10=""),"",IFERROR($O10-$N10,0))</f>
        <v/>
      </c>
      <c r="Q10" s="2" t="inlineStr">
        <is>
          <t>Számlázva</t>
        </is>
      </c>
      <c r="R10" s="4" t="inlineStr">
        <is>
          <t>Földszint és emelet</t>
        </is>
      </c>
      <c r="S10" s="9">
        <f>IF($P10="","",IF($P10&lt;0,"Keret túllépve",IF($P10=0,"Keret kimerítve","Keret alatt")))</f>
        <v/>
      </c>
    </row>
    <row r="11">
      <c r="A11" s="2" t="inlineStr">
        <is>
          <t>ÉP-2026-010</t>
        </is>
      </c>
      <c r="B11" s="3" t="n">
        <v>46203</v>
      </c>
      <c r="C11" s="2" t="inlineStr">
        <is>
          <t>Belső munkák</t>
        </is>
      </c>
      <c r="D11" s="4" t="inlineStr">
        <is>
          <t>Burkolás és festés</t>
        </is>
      </c>
      <c r="E11" s="4" t="inlineStr">
        <is>
          <t>Fürdőszobai burkolás és beltéri festés</t>
        </is>
      </c>
      <c r="F11" s="4" t="inlineStr">
        <is>
          <t>Balogh Éva egyéni vállalkozó</t>
        </is>
      </c>
      <c r="G11" s="2" t="inlineStr">
        <is>
          <t>Szombathely</t>
        </is>
      </c>
      <c r="H11" s="5" t="n">
        <v>1</v>
      </c>
      <c r="I11" s="2" t="inlineStr">
        <is>
          <t>csomag</t>
        </is>
      </c>
      <c r="J11" s="26" t="n">
        <v>1450000</v>
      </c>
      <c r="K11" s="29">
        <f>IF(OR($H11="",$J11=""),"",IFERROR($H11*$J11,0))</f>
        <v/>
      </c>
      <c r="L11" s="30">
        <f>IF($C11="","",IFERROR(VLOOKUP($C11,'Összesítő'!$A$18:$C$26,2,FALSE),0))</f>
        <v/>
      </c>
      <c r="M11" s="29">
        <f>IF(OR($K11="",$L11=""),"",IFERROR($K11*$L11,0))</f>
        <v/>
      </c>
      <c r="N11" s="29">
        <f>IF(OR($K11="",$M11=""),"",IFERROR($K11+$M11,0))</f>
        <v/>
      </c>
      <c r="O11" s="29">
        <f>IF($C11="","",IFERROR(VLOOKUP($C11,'Összesítő'!$A$18:$C$26,3,FALSE),0))</f>
        <v/>
      </c>
      <c r="P11" s="29">
        <f>IF(OR($O11="",$N11=""),"",IFERROR($O11-$N11,0))</f>
        <v/>
      </c>
      <c r="Q11" s="2" t="inlineStr">
        <is>
          <t>Tervezett</t>
        </is>
      </c>
      <c r="R11" s="4" t="inlineStr">
        <is>
          <t>Végleges szín kiválasztása folyamatban</t>
        </is>
      </c>
      <c r="S11" s="12">
        <f>IF($P11="","",IF($P11&lt;0,"Keret túllépve",IF($P11=0,"Keret kimerítve","Keret alatt")))</f>
        <v/>
      </c>
    </row>
    <row r="12">
      <c r="A12" s="2" t="n"/>
      <c r="B12" s="3" t="n"/>
      <c r="C12" s="2" t="n"/>
      <c r="D12" s="4" t="n"/>
      <c r="E12" s="4" t="n"/>
      <c r="F12" s="4" t="n"/>
      <c r="G12" s="2" t="n"/>
      <c r="H12" s="5" t="n"/>
      <c r="I12" s="2" t="n"/>
      <c r="J12" s="26" t="n"/>
      <c r="K12" s="27">
        <f>IF(OR($H12="",$J12=""),"",IFERROR($H12*$J12,0))</f>
        <v/>
      </c>
      <c r="L12" s="28">
        <f>IF($C12="","",IFERROR(VLOOKUP($C12,'Összesítő'!$A$18:$C$26,2,FALSE),0))</f>
        <v/>
      </c>
      <c r="M12" s="27">
        <f>IF(OR($K12="",$L12=""),"",IFERROR($K12*$L12,0))</f>
        <v/>
      </c>
      <c r="N12" s="27">
        <f>IF(OR($K12="",$M12=""),"",IFERROR($K12+$M12,0))</f>
        <v/>
      </c>
      <c r="O12" s="27">
        <f>IF($C12="","",IFERROR(VLOOKUP($C12,'Összesítő'!$A$18:$C$26,3,FALSE),0))</f>
        <v/>
      </c>
      <c r="P12" s="27">
        <f>IF(OR($O12="",$N12=""),"",IFERROR($O12-$N12,0))</f>
        <v/>
      </c>
      <c r="Q12" s="2" t="n"/>
      <c r="R12" s="4" t="n"/>
      <c r="S12" s="9">
        <f>IF($P12="","",IF($P12&lt;0,"Keret túllépve",IF($P12=0,"Keret kimerítve","Keret alatt")))</f>
        <v/>
      </c>
    </row>
    <row r="13">
      <c r="A13" s="2" t="n"/>
      <c r="B13" s="3" t="n"/>
      <c r="C13" s="2" t="n"/>
      <c r="D13" s="4" t="n"/>
      <c r="E13" s="4" t="n"/>
      <c r="F13" s="4" t="n"/>
      <c r="G13" s="2" t="n"/>
      <c r="H13" s="5" t="n"/>
      <c r="I13" s="2" t="n"/>
      <c r="J13" s="26" t="n"/>
      <c r="K13" s="29">
        <f>IF(OR($H13="",$J13=""),"",IFERROR($H13*$J13,0))</f>
        <v/>
      </c>
      <c r="L13" s="30">
        <f>IF($C13="","",IFERROR(VLOOKUP($C13,'Összesítő'!$A$18:$C$26,2,FALSE),0))</f>
        <v/>
      </c>
      <c r="M13" s="29">
        <f>IF(OR($K13="",$L13=""),"",IFERROR($K13*$L13,0))</f>
        <v/>
      </c>
      <c r="N13" s="29">
        <f>IF(OR($K13="",$M13=""),"",IFERROR($K13+$M13,0))</f>
        <v/>
      </c>
      <c r="O13" s="29">
        <f>IF($C13="","",IFERROR(VLOOKUP($C13,'Összesítő'!$A$18:$C$26,3,FALSE),0))</f>
        <v/>
      </c>
      <c r="P13" s="29">
        <f>IF(OR($O13="",$N13=""),"",IFERROR($O13-$N13,0))</f>
        <v/>
      </c>
      <c r="Q13" s="2" t="n"/>
      <c r="R13" s="4" t="n"/>
      <c r="S13" s="12">
        <f>IF($P13="","",IF($P13&lt;0,"Keret túllépve",IF($P13=0,"Keret kimerítve","Keret alatt")))</f>
        <v/>
      </c>
    </row>
    <row r="14">
      <c r="A14" s="2" t="n"/>
      <c r="B14" s="3" t="n"/>
      <c r="C14" s="2" t="n"/>
      <c r="D14" s="4" t="n"/>
      <c r="E14" s="4" t="n"/>
      <c r="F14" s="4" t="n"/>
      <c r="G14" s="2" t="n"/>
      <c r="H14" s="5" t="n"/>
      <c r="I14" s="2" t="n"/>
      <c r="J14" s="26" t="n"/>
      <c r="K14" s="27">
        <f>IF(OR($H14="",$J14=""),"",IFERROR($H14*$J14,0))</f>
        <v/>
      </c>
      <c r="L14" s="28">
        <f>IF($C14="","",IFERROR(VLOOKUP($C14,'Összesítő'!$A$18:$C$26,2,FALSE),0))</f>
        <v/>
      </c>
      <c r="M14" s="27">
        <f>IF(OR($K14="",$L14=""),"",IFERROR($K14*$L14,0))</f>
        <v/>
      </c>
      <c r="N14" s="27">
        <f>IF(OR($K14="",$M14=""),"",IFERROR($K14+$M14,0))</f>
        <v/>
      </c>
      <c r="O14" s="27">
        <f>IF($C14="","",IFERROR(VLOOKUP($C14,'Összesítő'!$A$18:$C$26,3,FALSE),0))</f>
        <v/>
      </c>
      <c r="P14" s="27">
        <f>IF(OR($O14="",$N14=""),"",IFERROR($O14-$N14,0))</f>
        <v/>
      </c>
      <c r="Q14" s="2" t="n"/>
      <c r="R14" s="4" t="n"/>
      <c r="S14" s="9">
        <f>IF($P14="","",IF($P14&lt;0,"Keret túllépve",IF($P14=0,"Keret kimerítve","Keret alatt")))</f>
        <v/>
      </c>
    </row>
    <row r="15">
      <c r="A15" s="2" t="n"/>
      <c r="B15" s="3" t="n"/>
      <c r="C15" s="2" t="n"/>
      <c r="D15" s="4" t="n"/>
      <c r="E15" s="4" t="n"/>
      <c r="F15" s="4" t="n"/>
      <c r="G15" s="2" t="n"/>
      <c r="H15" s="5" t="n"/>
      <c r="I15" s="2" t="n"/>
      <c r="J15" s="26" t="n"/>
      <c r="K15" s="29">
        <f>IF(OR($H15="",$J15=""),"",IFERROR($H15*$J15,0))</f>
        <v/>
      </c>
      <c r="L15" s="30">
        <f>IF($C15="","",IFERROR(VLOOKUP($C15,'Összesítő'!$A$18:$C$26,2,FALSE),0))</f>
        <v/>
      </c>
      <c r="M15" s="29">
        <f>IF(OR($K15="",$L15=""),"",IFERROR($K15*$L15,0))</f>
        <v/>
      </c>
      <c r="N15" s="29">
        <f>IF(OR($K15="",$M15=""),"",IFERROR($K15+$M15,0))</f>
        <v/>
      </c>
      <c r="O15" s="29">
        <f>IF($C15="","",IFERROR(VLOOKUP($C15,'Összesítő'!$A$18:$C$26,3,FALSE),0))</f>
        <v/>
      </c>
      <c r="P15" s="29">
        <f>IF(OR($O15="",$N15=""),"",IFERROR($O15-$N15,0))</f>
        <v/>
      </c>
      <c r="Q15" s="2" t="n"/>
      <c r="R15" s="4" t="n"/>
      <c r="S15" s="12">
        <f>IF($P15="","",IF($P15&lt;0,"Keret túllépve",IF($P15=0,"Keret kimerítve","Keret alatt")))</f>
        <v/>
      </c>
    </row>
    <row r="16">
      <c r="A16" s="2" t="n"/>
      <c r="B16" s="3" t="n"/>
      <c r="C16" s="2" t="n"/>
      <c r="D16" s="4" t="n"/>
      <c r="E16" s="4" t="n"/>
      <c r="F16" s="4" t="n"/>
      <c r="G16" s="2" t="n"/>
      <c r="H16" s="5" t="n"/>
      <c r="I16" s="2" t="n"/>
      <c r="J16" s="26" t="n"/>
      <c r="K16" s="27">
        <f>IF(OR($H16="",$J16=""),"",IFERROR($H16*$J16,0))</f>
        <v/>
      </c>
      <c r="L16" s="28">
        <f>IF($C16="","",IFERROR(VLOOKUP($C16,'Összesítő'!$A$18:$C$26,2,FALSE),0))</f>
        <v/>
      </c>
      <c r="M16" s="27">
        <f>IF(OR($K16="",$L16=""),"",IFERROR($K16*$L16,0))</f>
        <v/>
      </c>
      <c r="N16" s="27">
        <f>IF(OR($K16="",$M16=""),"",IFERROR($K16+$M16,0))</f>
        <v/>
      </c>
      <c r="O16" s="27">
        <f>IF($C16="","",IFERROR(VLOOKUP($C16,'Összesítő'!$A$18:$C$26,3,FALSE),0))</f>
        <v/>
      </c>
      <c r="P16" s="27">
        <f>IF(OR($O16="",$N16=""),"",IFERROR($O16-$N16,0))</f>
        <v/>
      </c>
      <c r="Q16" s="2" t="n"/>
      <c r="R16" s="4" t="n"/>
      <c r="S16" s="9">
        <f>IF($P16="","",IF($P16&lt;0,"Keret túllépve",IF($P16=0,"Keret kimerítve","Keret alatt")))</f>
        <v/>
      </c>
    </row>
    <row r="17">
      <c r="A17" s="2" t="n"/>
      <c r="B17" s="3" t="n"/>
      <c r="C17" s="2" t="n"/>
      <c r="D17" s="4" t="n"/>
      <c r="E17" s="4" t="n"/>
      <c r="F17" s="4" t="n"/>
      <c r="G17" s="2" t="n"/>
      <c r="H17" s="5" t="n"/>
      <c r="I17" s="2" t="n"/>
      <c r="J17" s="26" t="n"/>
      <c r="K17" s="29">
        <f>IF(OR($H17="",$J17=""),"",IFERROR($H17*$J17,0))</f>
        <v/>
      </c>
      <c r="L17" s="30">
        <f>IF($C17="","",IFERROR(VLOOKUP($C17,'Összesítő'!$A$18:$C$26,2,FALSE),0))</f>
        <v/>
      </c>
      <c r="M17" s="29">
        <f>IF(OR($K17="",$L17=""),"",IFERROR($K17*$L17,0))</f>
        <v/>
      </c>
      <c r="N17" s="29">
        <f>IF(OR($K17="",$M17=""),"",IFERROR($K17+$M17,0))</f>
        <v/>
      </c>
      <c r="O17" s="29">
        <f>IF($C17="","",IFERROR(VLOOKUP($C17,'Összesítő'!$A$18:$C$26,3,FALSE),0))</f>
        <v/>
      </c>
      <c r="P17" s="29">
        <f>IF(OR($O17="",$N17=""),"",IFERROR($O17-$N17,0))</f>
        <v/>
      </c>
      <c r="Q17" s="2" t="n"/>
      <c r="R17" s="4" t="n"/>
      <c r="S17" s="12">
        <f>IF($P17="","",IF($P17&lt;0,"Keret túllépve",IF($P17=0,"Keret kimerítve","Keret alatt")))</f>
        <v/>
      </c>
    </row>
    <row r="18">
      <c r="A18" s="2" t="n"/>
      <c r="B18" s="3" t="n"/>
      <c r="C18" s="2" t="n"/>
      <c r="D18" s="4" t="n"/>
      <c r="E18" s="4" t="n"/>
      <c r="F18" s="4" t="n"/>
      <c r="G18" s="2" t="n"/>
      <c r="H18" s="5" t="n"/>
      <c r="I18" s="2" t="n"/>
      <c r="J18" s="26" t="n"/>
      <c r="K18" s="27">
        <f>IF(OR($H18="",$J18=""),"",IFERROR($H18*$J18,0))</f>
        <v/>
      </c>
      <c r="L18" s="28">
        <f>IF($C18="","",IFERROR(VLOOKUP($C18,'Összesítő'!$A$18:$C$26,2,FALSE),0))</f>
        <v/>
      </c>
      <c r="M18" s="27">
        <f>IF(OR($K18="",$L18=""),"",IFERROR($K18*$L18,0))</f>
        <v/>
      </c>
      <c r="N18" s="27">
        <f>IF(OR($K18="",$M18=""),"",IFERROR($K18+$M18,0))</f>
        <v/>
      </c>
      <c r="O18" s="27">
        <f>IF($C18="","",IFERROR(VLOOKUP($C18,'Összesítő'!$A$18:$C$26,3,FALSE),0))</f>
        <v/>
      </c>
      <c r="P18" s="27">
        <f>IF(OR($O18="",$N18=""),"",IFERROR($O18-$N18,0))</f>
        <v/>
      </c>
      <c r="Q18" s="2" t="n"/>
      <c r="R18" s="4" t="n"/>
      <c r="S18" s="9">
        <f>IF($P18="","",IF($P18&lt;0,"Keret túllépve",IF($P18=0,"Keret kimerítve","Keret alatt")))</f>
        <v/>
      </c>
    </row>
    <row r="19">
      <c r="A19" s="2" t="n"/>
      <c r="B19" s="3" t="n"/>
      <c r="C19" s="2" t="n"/>
      <c r="D19" s="4" t="n"/>
      <c r="E19" s="4" t="n"/>
      <c r="F19" s="4" t="n"/>
      <c r="G19" s="2" t="n"/>
      <c r="H19" s="5" t="n"/>
      <c r="I19" s="2" t="n"/>
      <c r="J19" s="26" t="n"/>
      <c r="K19" s="29">
        <f>IF(OR($H19="",$J19=""),"",IFERROR($H19*$J19,0))</f>
        <v/>
      </c>
      <c r="L19" s="30">
        <f>IF($C19="","",IFERROR(VLOOKUP($C19,'Összesítő'!$A$18:$C$26,2,FALSE),0))</f>
        <v/>
      </c>
      <c r="M19" s="29">
        <f>IF(OR($K19="",$L19=""),"",IFERROR($K19*$L19,0))</f>
        <v/>
      </c>
      <c r="N19" s="29">
        <f>IF(OR($K19="",$M19=""),"",IFERROR($K19+$M19,0))</f>
        <v/>
      </c>
      <c r="O19" s="29">
        <f>IF($C19="","",IFERROR(VLOOKUP($C19,'Összesítő'!$A$18:$C$26,3,FALSE),0))</f>
        <v/>
      </c>
      <c r="P19" s="29">
        <f>IF(OR($O19="",$N19=""),"",IFERROR($O19-$N19,0))</f>
        <v/>
      </c>
      <c r="Q19" s="2" t="n"/>
      <c r="R19" s="4" t="n"/>
      <c r="S19" s="12">
        <f>IF($P19="","",IF($P19&lt;0,"Keret túllépve",IF($P19=0,"Keret kimerítve","Keret alatt")))</f>
        <v/>
      </c>
    </row>
    <row r="20">
      <c r="A20" s="2" t="n"/>
      <c r="B20" s="3" t="n"/>
      <c r="C20" s="2" t="n"/>
      <c r="D20" s="4" t="n"/>
      <c r="E20" s="4" t="n"/>
      <c r="F20" s="4" t="n"/>
      <c r="G20" s="2" t="n"/>
      <c r="H20" s="5" t="n"/>
      <c r="I20" s="2" t="n"/>
      <c r="J20" s="26" t="n"/>
      <c r="K20" s="27">
        <f>IF(OR($H20="",$J20=""),"",IFERROR($H20*$J20,0))</f>
        <v/>
      </c>
      <c r="L20" s="28">
        <f>IF($C20="","",IFERROR(VLOOKUP($C20,'Összesítő'!$A$18:$C$26,2,FALSE),0))</f>
        <v/>
      </c>
      <c r="M20" s="27">
        <f>IF(OR($K20="",$L20=""),"",IFERROR($K20*$L20,0))</f>
        <v/>
      </c>
      <c r="N20" s="27">
        <f>IF(OR($K20="",$M20=""),"",IFERROR($K20+$M20,0))</f>
        <v/>
      </c>
      <c r="O20" s="27">
        <f>IF($C20="","",IFERROR(VLOOKUP($C20,'Összesítő'!$A$18:$C$26,3,FALSE),0))</f>
        <v/>
      </c>
      <c r="P20" s="27">
        <f>IF(OR($O20="",$N20=""),"",IFERROR($O20-$N20,0))</f>
        <v/>
      </c>
      <c r="Q20" s="2" t="n"/>
      <c r="R20" s="4" t="n"/>
      <c r="S20" s="9">
        <f>IF($P20="","",IF($P20&lt;0,"Keret túllépve",IF($P20=0,"Keret kimerítve","Keret alatt")))</f>
        <v/>
      </c>
    </row>
    <row r="21">
      <c r="A21" s="2" t="n"/>
      <c r="B21" s="3" t="n"/>
      <c r="C21" s="2" t="n"/>
      <c r="D21" s="4" t="n"/>
      <c r="E21" s="4" t="n"/>
      <c r="F21" s="4" t="n"/>
      <c r="G21" s="2" t="n"/>
      <c r="H21" s="5" t="n"/>
      <c r="I21" s="2" t="n"/>
      <c r="J21" s="26" t="n"/>
      <c r="K21" s="29">
        <f>IF(OR($H21="",$J21=""),"",IFERROR($H21*$J21,0))</f>
        <v/>
      </c>
      <c r="L21" s="30">
        <f>IF($C21="","",IFERROR(VLOOKUP($C21,'Összesítő'!$A$18:$C$26,2,FALSE),0))</f>
        <v/>
      </c>
      <c r="M21" s="29">
        <f>IF(OR($K21="",$L21=""),"",IFERROR($K21*$L21,0))</f>
        <v/>
      </c>
      <c r="N21" s="29">
        <f>IF(OR($K21="",$M21=""),"",IFERROR($K21+$M21,0))</f>
        <v/>
      </c>
      <c r="O21" s="29">
        <f>IF($C21="","",IFERROR(VLOOKUP($C21,'Összesítő'!$A$18:$C$26,3,FALSE),0))</f>
        <v/>
      </c>
      <c r="P21" s="29">
        <f>IF(OR($O21="",$N21=""),"",IFERROR($O21-$N21,0))</f>
        <v/>
      </c>
      <c r="Q21" s="2" t="n"/>
      <c r="R21" s="4" t="n"/>
      <c r="S21" s="12">
        <f>IF($P21="","",IF($P21&lt;0,"Keret túllépve",IF($P21=0,"Keret kimerítve","Keret alatt")))</f>
        <v/>
      </c>
    </row>
    <row r="22">
      <c r="A22" s="2" t="n"/>
      <c r="B22" s="3" t="n"/>
      <c r="C22" s="2" t="n"/>
      <c r="D22" s="4" t="n"/>
      <c r="E22" s="4" t="n"/>
      <c r="F22" s="4" t="n"/>
      <c r="G22" s="2" t="n"/>
      <c r="H22" s="5" t="n"/>
      <c r="I22" s="2" t="n"/>
      <c r="J22" s="26" t="n"/>
      <c r="K22" s="27">
        <f>IF(OR($H22="",$J22=""),"",IFERROR($H22*$J22,0))</f>
        <v/>
      </c>
      <c r="L22" s="28">
        <f>IF($C22="","",IFERROR(VLOOKUP($C22,'Összesítő'!$A$18:$C$26,2,FALSE),0))</f>
        <v/>
      </c>
      <c r="M22" s="27">
        <f>IF(OR($K22="",$L22=""),"",IFERROR($K22*$L22,0))</f>
        <v/>
      </c>
      <c r="N22" s="27">
        <f>IF(OR($K22="",$M22=""),"",IFERROR($K22+$M22,0))</f>
        <v/>
      </c>
      <c r="O22" s="27">
        <f>IF($C22="","",IFERROR(VLOOKUP($C22,'Összesítő'!$A$18:$C$26,3,FALSE),0))</f>
        <v/>
      </c>
      <c r="P22" s="27">
        <f>IF(OR($O22="",$N22=""),"",IFERROR($O22-$N22,0))</f>
        <v/>
      </c>
      <c r="Q22" s="2" t="n"/>
      <c r="R22" s="4" t="n"/>
      <c r="S22" s="9">
        <f>IF($P22="","",IF($P22&lt;0,"Keret túllépve",IF($P22=0,"Keret kimerítve","Keret alatt")))</f>
        <v/>
      </c>
    </row>
    <row r="23">
      <c r="A23" s="2" t="n"/>
      <c r="B23" s="3" t="n"/>
      <c r="C23" s="2" t="n"/>
      <c r="D23" s="4" t="n"/>
      <c r="E23" s="4" t="n"/>
      <c r="F23" s="4" t="n"/>
      <c r="G23" s="2" t="n"/>
      <c r="H23" s="5" t="n"/>
      <c r="I23" s="2" t="n"/>
      <c r="J23" s="26" t="n"/>
      <c r="K23" s="29">
        <f>IF(OR($H23="",$J23=""),"",IFERROR($H23*$J23,0))</f>
        <v/>
      </c>
      <c r="L23" s="30">
        <f>IF($C23="","",IFERROR(VLOOKUP($C23,'Összesítő'!$A$18:$C$26,2,FALSE),0))</f>
        <v/>
      </c>
      <c r="M23" s="29">
        <f>IF(OR($K23="",$L23=""),"",IFERROR($K23*$L23,0))</f>
        <v/>
      </c>
      <c r="N23" s="29">
        <f>IF(OR($K23="",$M23=""),"",IFERROR($K23+$M23,0))</f>
        <v/>
      </c>
      <c r="O23" s="29">
        <f>IF($C23="","",IFERROR(VLOOKUP($C23,'Összesítő'!$A$18:$C$26,3,FALSE),0))</f>
        <v/>
      </c>
      <c r="P23" s="29">
        <f>IF(OR($O23="",$N23=""),"",IFERROR($O23-$N23,0))</f>
        <v/>
      </c>
      <c r="Q23" s="2" t="n"/>
      <c r="R23" s="4" t="n"/>
      <c r="S23" s="12">
        <f>IF($P23="","",IF($P23&lt;0,"Keret túllépve",IF($P23=0,"Keret kimerítve","Keret alatt")))</f>
        <v/>
      </c>
    </row>
    <row r="24">
      <c r="A24" s="2" t="n"/>
      <c r="B24" s="3" t="n"/>
      <c r="C24" s="2" t="n"/>
      <c r="D24" s="4" t="n"/>
      <c r="E24" s="4" t="n"/>
      <c r="F24" s="4" t="n"/>
      <c r="G24" s="2" t="n"/>
      <c r="H24" s="5" t="n"/>
      <c r="I24" s="2" t="n"/>
      <c r="J24" s="26" t="n"/>
      <c r="K24" s="27">
        <f>IF(OR($H24="",$J24=""),"",IFERROR($H24*$J24,0))</f>
        <v/>
      </c>
      <c r="L24" s="28">
        <f>IF($C24="","",IFERROR(VLOOKUP($C24,'Összesítő'!$A$18:$C$26,2,FALSE),0))</f>
        <v/>
      </c>
      <c r="M24" s="27">
        <f>IF(OR($K24="",$L24=""),"",IFERROR($K24*$L24,0))</f>
        <v/>
      </c>
      <c r="N24" s="27">
        <f>IF(OR($K24="",$M24=""),"",IFERROR($K24+$M24,0))</f>
        <v/>
      </c>
      <c r="O24" s="27">
        <f>IF($C24="","",IFERROR(VLOOKUP($C24,'Összesítő'!$A$18:$C$26,3,FALSE),0))</f>
        <v/>
      </c>
      <c r="P24" s="27">
        <f>IF(OR($O24="",$N24=""),"",IFERROR($O24-$N24,0))</f>
        <v/>
      </c>
      <c r="Q24" s="2" t="n"/>
      <c r="R24" s="4" t="n"/>
      <c r="S24" s="9">
        <f>IF($P24="","",IF($P24&lt;0,"Keret túllépve",IF($P24=0,"Keret kimerítve","Keret alatt")))</f>
        <v/>
      </c>
    </row>
    <row r="25">
      <c r="A25" s="2" t="n"/>
      <c r="B25" s="3" t="n"/>
      <c r="C25" s="2" t="n"/>
      <c r="D25" s="4" t="n"/>
      <c r="E25" s="4" t="n"/>
      <c r="F25" s="4" t="n"/>
      <c r="G25" s="2" t="n"/>
      <c r="H25" s="5" t="n"/>
      <c r="I25" s="2" t="n"/>
      <c r="J25" s="26" t="n"/>
      <c r="K25" s="29">
        <f>IF(OR($H25="",$J25=""),"",IFERROR($H25*$J25,0))</f>
        <v/>
      </c>
      <c r="L25" s="30">
        <f>IF($C25="","",IFERROR(VLOOKUP($C25,'Összesítő'!$A$18:$C$26,2,FALSE),0))</f>
        <v/>
      </c>
      <c r="M25" s="29">
        <f>IF(OR($K25="",$L25=""),"",IFERROR($K25*$L25,0))</f>
        <v/>
      </c>
      <c r="N25" s="29">
        <f>IF(OR($K25="",$M25=""),"",IFERROR($K25+$M25,0))</f>
        <v/>
      </c>
      <c r="O25" s="29">
        <f>IF($C25="","",IFERROR(VLOOKUP($C25,'Összesítő'!$A$18:$C$26,3,FALSE),0))</f>
        <v/>
      </c>
      <c r="P25" s="29">
        <f>IF(OR($O25="",$N25=""),"",IFERROR($O25-$N25,0))</f>
        <v/>
      </c>
      <c r="Q25" s="2" t="n"/>
      <c r="R25" s="4" t="n"/>
      <c r="S25" s="12">
        <f>IF($P25="","",IF($P25&lt;0,"Keret túllépve",IF($P25=0,"Keret kimerítve","Keret alatt")))</f>
        <v/>
      </c>
    </row>
    <row r="26">
      <c r="A26" s="2" t="n"/>
      <c r="B26" s="3" t="n"/>
      <c r="C26" s="2" t="n"/>
      <c r="D26" s="4" t="n"/>
      <c r="E26" s="4" t="n"/>
      <c r="F26" s="4" t="n"/>
      <c r="G26" s="2" t="n"/>
      <c r="H26" s="5" t="n"/>
      <c r="I26" s="2" t="n"/>
      <c r="J26" s="26" t="n"/>
      <c r="K26" s="27">
        <f>IF(OR($H26="",$J26=""),"",IFERROR($H26*$J26,0))</f>
        <v/>
      </c>
      <c r="L26" s="28">
        <f>IF($C26="","",IFERROR(VLOOKUP($C26,'Összesítő'!$A$18:$C$26,2,FALSE),0))</f>
        <v/>
      </c>
      <c r="M26" s="27">
        <f>IF(OR($K26="",$L26=""),"",IFERROR($K26*$L26,0))</f>
        <v/>
      </c>
      <c r="N26" s="27">
        <f>IF(OR($K26="",$M26=""),"",IFERROR($K26+$M26,0))</f>
        <v/>
      </c>
      <c r="O26" s="27">
        <f>IF($C26="","",IFERROR(VLOOKUP($C26,'Összesítő'!$A$18:$C$26,3,FALSE),0))</f>
        <v/>
      </c>
      <c r="P26" s="27">
        <f>IF(OR($O26="",$N26=""),"",IFERROR($O26-$N26,0))</f>
        <v/>
      </c>
      <c r="Q26" s="2" t="n"/>
      <c r="R26" s="4" t="n"/>
      <c r="S26" s="9">
        <f>IF($P26="","",IF($P26&lt;0,"Keret túllépve",IF($P26=0,"Keret kimerítve","Keret alatt")))</f>
        <v/>
      </c>
    </row>
    <row r="27">
      <c r="A27" s="2" t="n"/>
      <c r="B27" s="3" t="n"/>
      <c r="C27" s="2" t="n"/>
      <c r="D27" s="4" t="n"/>
      <c r="E27" s="4" t="n"/>
      <c r="F27" s="4" t="n"/>
      <c r="G27" s="2" t="n"/>
      <c r="H27" s="5" t="n"/>
      <c r="I27" s="2" t="n"/>
      <c r="J27" s="26" t="n"/>
      <c r="K27" s="29">
        <f>IF(OR($H27="",$J27=""),"",IFERROR($H27*$J27,0))</f>
        <v/>
      </c>
      <c r="L27" s="30">
        <f>IF($C27="","",IFERROR(VLOOKUP($C27,'Összesítő'!$A$18:$C$26,2,FALSE),0))</f>
        <v/>
      </c>
      <c r="M27" s="29">
        <f>IF(OR($K27="",$L27=""),"",IFERROR($K27*$L27,0))</f>
        <v/>
      </c>
      <c r="N27" s="29">
        <f>IF(OR($K27="",$M27=""),"",IFERROR($K27+$M27,0))</f>
        <v/>
      </c>
      <c r="O27" s="29">
        <f>IF($C27="","",IFERROR(VLOOKUP($C27,'Összesítő'!$A$18:$C$26,3,FALSE),0))</f>
        <v/>
      </c>
      <c r="P27" s="29">
        <f>IF(OR($O27="",$N27=""),"",IFERROR($O27-$N27,0))</f>
        <v/>
      </c>
      <c r="Q27" s="2" t="n"/>
      <c r="R27" s="4" t="n"/>
      <c r="S27" s="12">
        <f>IF($P27="","",IF($P27&lt;0,"Keret túllépve",IF($P27=0,"Keret kimerítve","Keret alatt")))</f>
        <v/>
      </c>
    </row>
    <row r="28">
      <c r="A28" s="2" t="n"/>
      <c r="B28" s="3" t="n"/>
      <c r="C28" s="2" t="n"/>
      <c r="D28" s="4" t="n"/>
      <c r="E28" s="4" t="n"/>
      <c r="F28" s="4" t="n"/>
      <c r="G28" s="2" t="n"/>
      <c r="H28" s="5" t="n"/>
      <c r="I28" s="2" t="n"/>
      <c r="J28" s="26" t="n"/>
      <c r="K28" s="27">
        <f>IF(OR($H28="",$J28=""),"",IFERROR($H28*$J28,0))</f>
        <v/>
      </c>
      <c r="L28" s="28">
        <f>IF($C28="","",IFERROR(VLOOKUP($C28,'Összesítő'!$A$18:$C$26,2,FALSE),0))</f>
        <v/>
      </c>
      <c r="M28" s="27">
        <f>IF(OR($K28="",$L28=""),"",IFERROR($K28*$L28,0))</f>
        <v/>
      </c>
      <c r="N28" s="27">
        <f>IF(OR($K28="",$M28=""),"",IFERROR($K28+$M28,0))</f>
        <v/>
      </c>
      <c r="O28" s="27">
        <f>IF($C28="","",IFERROR(VLOOKUP($C28,'Összesítő'!$A$18:$C$26,3,FALSE),0))</f>
        <v/>
      </c>
      <c r="P28" s="27">
        <f>IF(OR($O28="",$N28=""),"",IFERROR($O28-$N28,0))</f>
        <v/>
      </c>
      <c r="Q28" s="2" t="n"/>
      <c r="R28" s="4" t="n"/>
      <c r="S28" s="9">
        <f>IF($P28="","",IF($P28&lt;0,"Keret túllépve",IF($P28=0,"Keret kimerítve","Keret alatt")))</f>
        <v/>
      </c>
    </row>
    <row r="29">
      <c r="A29" s="2" t="n"/>
      <c r="B29" s="3" t="n"/>
      <c r="C29" s="2" t="n"/>
      <c r="D29" s="4" t="n"/>
      <c r="E29" s="4" t="n"/>
      <c r="F29" s="4" t="n"/>
      <c r="G29" s="2" t="n"/>
      <c r="H29" s="5" t="n"/>
      <c r="I29" s="2" t="n"/>
      <c r="J29" s="26" t="n"/>
      <c r="K29" s="29">
        <f>IF(OR($H29="",$J29=""),"",IFERROR($H29*$J29,0))</f>
        <v/>
      </c>
      <c r="L29" s="30">
        <f>IF($C29="","",IFERROR(VLOOKUP($C29,'Összesítő'!$A$18:$C$26,2,FALSE),0))</f>
        <v/>
      </c>
      <c r="M29" s="29">
        <f>IF(OR($K29="",$L29=""),"",IFERROR($K29*$L29,0))</f>
        <v/>
      </c>
      <c r="N29" s="29">
        <f>IF(OR($K29="",$M29=""),"",IFERROR($K29+$M29,0))</f>
        <v/>
      </c>
      <c r="O29" s="29">
        <f>IF($C29="","",IFERROR(VLOOKUP($C29,'Összesítő'!$A$18:$C$26,3,FALSE),0))</f>
        <v/>
      </c>
      <c r="P29" s="29">
        <f>IF(OR($O29="",$N29=""),"",IFERROR($O29-$N29,0))</f>
        <v/>
      </c>
      <c r="Q29" s="2" t="n"/>
      <c r="R29" s="4" t="n"/>
      <c r="S29" s="12">
        <f>IF($P29="","",IF($P29&lt;0,"Keret túllépve",IF($P29=0,"Keret kimerítve","Keret alatt")))</f>
        <v/>
      </c>
    </row>
    <row r="30">
      <c r="A30" s="2" t="n"/>
      <c r="B30" s="3" t="n"/>
      <c r="C30" s="2" t="n"/>
      <c r="D30" s="4" t="n"/>
      <c r="E30" s="4" t="n"/>
      <c r="F30" s="4" t="n"/>
      <c r="G30" s="2" t="n"/>
      <c r="H30" s="5" t="n"/>
      <c r="I30" s="2" t="n"/>
      <c r="J30" s="26" t="n"/>
      <c r="K30" s="27">
        <f>IF(OR($H30="",$J30=""),"",IFERROR($H30*$J30,0))</f>
        <v/>
      </c>
      <c r="L30" s="28">
        <f>IF($C30="","",IFERROR(VLOOKUP($C30,'Összesítő'!$A$18:$C$26,2,FALSE),0))</f>
        <v/>
      </c>
      <c r="M30" s="27">
        <f>IF(OR($K30="",$L30=""),"",IFERROR($K30*$L30,0))</f>
        <v/>
      </c>
      <c r="N30" s="27">
        <f>IF(OR($K30="",$M30=""),"",IFERROR($K30+$M30,0))</f>
        <v/>
      </c>
      <c r="O30" s="27">
        <f>IF($C30="","",IFERROR(VLOOKUP($C30,'Összesítő'!$A$18:$C$26,3,FALSE),0))</f>
        <v/>
      </c>
      <c r="P30" s="27">
        <f>IF(OR($O30="",$N30=""),"",IFERROR($O30-$N30,0))</f>
        <v/>
      </c>
      <c r="Q30" s="2" t="n"/>
      <c r="R30" s="4" t="n"/>
      <c r="S30" s="9">
        <f>IF($P30="","",IF($P30&lt;0,"Keret túllépve",IF($P30=0,"Keret kimerítve","Keret alatt")))</f>
        <v/>
      </c>
    </row>
    <row r="31">
      <c r="A31" s="2" t="n"/>
      <c r="B31" s="3" t="n"/>
      <c r="C31" s="2" t="n"/>
      <c r="D31" s="4" t="n"/>
      <c r="E31" s="4" t="n"/>
      <c r="F31" s="4" t="n"/>
      <c r="G31" s="2" t="n"/>
      <c r="H31" s="5" t="n"/>
      <c r="I31" s="2" t="n"/>
      <c r="J31" s="26" t="n"/>
      <c r="K31" s="29">
        <f>IF(OR($H31="",$J31=""),"",IFERROR($H31*$J31,0))</f>
        <v/>
      </c>
      <c r="L31" s="30">
        <f>IF($C31="","",IFERROR(VLOOKUP($C31,'Összesítő'!$A$18:$C$26,2,FALSE),0))</f>
        <v/>
      </c>
      <c r="M31" s="29">
        <f>IF(OR($K31="",$L31=""),"",IFERROR($K31*$L31,0))</f>
        <v/>
      </c>
      <c r="N31" s="29">
        <f>IF(OR($K31="",$M31=""),"",IFERROR($K31+$M31,0))</f>
        <v/>
      </c>
      <c r="O31" s="29">
        <f>IF($C31="","",IFERROR(VLOOKUP($C31,'Összesítő'!$A$18:$C$26,3,FALSE),0))</f>
        <v/>
      </c>
      <c r="P31" s="29">
        <f>IF(OR($O31="",$N31=""),"",IFERROR($O31-$N31,0))</f>
        <v/>
      </c>
      <c r="Q31" s="2" t="n"/>
      <c r="R31" s="4" t="n"/>
      <c r="S31" s="12">
        <f>IF($P31="","",IF($P31&lt;0,"Keret túllépve",IF($P31=0,"Keret kimerítve","Keret alatt")))</f>
        <v/>
      </c>
    </row>
    <row r="32">
      <c r="A32" s="2" t="n"/>
      <c r="B32" s="3" t="n"/>
      <c r="C32" s="2" t="n"/>
      <c r="D32" s="4" t="n"/>
      <c r="E32" s="4" t="n"/>
      <c r="F32" s="4" t="n"/>
      <c r="G32" s="2" t="n"/>
      <c r="H32" s="5" t="n"/>
      <c r="I32" s="2" t="n"/>
      <c r="J32" s="26" t="n"/>
      <c r="K32" s="27">
        <f>IF(OR($H32="",$J32=""),"",IFERROR($H32*$J32,0))</f>
        <v/>
      </c>
      <c r="L32" s="28">
        <f>IF($C32="","",IFERROR(VLOOKUP($C32,'Összesítő'!$A$18:$C$26,2,FALSE),0))</f>
        <v/>
      </c>
      <c r="M32" s="27">
        <f>IF(OR($K32="",$L32=""),"",IFERROR($K32*$L32,0))</f>
        <v/>
      </c>
      <c r="N32" s="27">
        <f>IF(OR($K32="",$M32=""),"",IFERROR($K32+$M32,0))</f>
        <v/>
      </c>
      <c r="O32" s="27">
        <f>IF($C32="","",IFERROR(VLOOKUP($C32,'Összesítő'!$A$18:$C$26,3,FALSE),0))</f>
        <v/>
      </c>
      <c r="P32" s="27">
        <f>IF(OR($O32="",$N32=""),"",IFERROR($O32-$N32,0))</f>
        <v/>
      </c>
      <c r="Q32" s="2" t="n"/>
      <c r="R32" s="4" t="n"/>
      <c r="S32" s="9">
        <f>IF($P32="","",IF($P32&lt;0,"Keret túllépve",IF($P32=0,"Keret kimerítve","Keret alatt")))</f>
        <v/>
      </c>
    </row>
    <row r="33">
      <c r="A33" s="2" t="n"/>
      <c r="B33" s="3" t="n"/>
      <c r="C33" s="2" t="n"/>
      <c r="D33" s="4" t="n"/>
      <c r="E33" s="4" t="n"/>
      <c r="F33" s="4" t="n"/>
      <c r="G33" s="2" t="n"/>
      <c r="H33" s="5" t="n"/>
      <c r="I33" s="2" t="n"/>
      <c r="J33" s="26" t="n"/>
      <c r="K33" s="29">
        <f>IF(OR($H33="",$J33=""),"",IFERROR($H33*$J33,0))</f>
        <v/>
      </c>
      <c r="L33" s="30">
        <f>IF($C33="","",IFERROR(VLOOKUP($C33,'Összesítő'!$A$18:$C$26,2,FALSE),0))</f>
        <v/>
      </c>
      <c r="M33" s="29">
        <f>IF(OR($K33="",$L33=""),"",IFERROR($K33*$L33,0))</f>
        <v/>
      </c>
      <c r="N33" s="29">
        <f>IF(OR($K33="",$M33=""),"",IFERROR($K33+$M33,0))</f>
        <v/>
      </c>
      <c r="O33" s="29">
        <f>IF($C33="","",IFERROR(VLOOKUP($C33,'Összesítő'!$A$18:$C$26,3,FALSE),0))</f>
        <v/>
      </c>
      <c r="P33" s="29">
        <f>IF(OR($O33="",$N33=""),"",IFERROR($O33-$N33,0))</f>
        <v/>
      </c>
      <c r="Q33" s="2" t="n"/>
      <c r="R33" s="4" t="n"/>
      <c r="S33" s="12">
        <f>IF($P33="","",IF($P33&lt;0,"Keret túllépve",IF($P33=0,"Keret kimerítve","Keret alatt")))</f>
        <v/>
      </c>
    </row>
    <row r="34">
      <c r="A34" s="2" t="n"/>
      <c r="B34" s="3" t="n"/>
      <c r="C34" s="2" t="n"/>
      <c r="D34" s="4" t="n"/>
      <c r="E34" s="4" t="n"/>
      <c r="F34" s="4" t="n"/>
      <c r="G34" s="2" t="n"/>
      <c r="H34" s="5" t="n"/>
      <c r="I34" s="2" t="n"/>
      <c r="J34" s="26" t="n"/>
      <c r="K34" s="27">
        <f>IF(OR($H34="",$J34=""),"",IFERROR($H34*$J34,0))</f>
        <v/>
      </c>
      <c r="L34" s="28">
        <f>IF($C34="","",IFERROR(VLOOKUP($C34,'Összesítő'!$A$18:$C$26,2,FALSE),0))</f>
        <v/>
      </c>
      <c r="M34" s="27">
        <f>IF(OR($K34="",$L34=""),"",IFERROR($K34*$L34,0))</f>
        <v/>
      </c>
      <c r="N34" s="27">
        <f>IF(OR($K34="",$M34=""),"",IFERROR($K34+$M34,0))</f>
        <v/>
      </c>
      <c r="O34" s="27">
        <f>IF($C34="","",IFERROR(VLOOKUP($C34,'Összesítő'!$A$18:$C$26,3,FALSE),0))</f>
        <v/>
      </c>
      <c r="P34" s="27">
        <f>IF(OR($O34="",$N34=""),"",IFERROR($O34-$N34,0))</f>
        <v/>
      </c>
      <c r="Q34" s="2" t="n"/>
      <c r="R34" s="4" t="n"/>
      <c r="S34" s="9">
        <f>IF($P34="","",IF($P34&lt;0,"Keret túllépve",IF($P34=0,"Keret kimerítve","Keret alatt")))</f>
        <v/>
      </c>
    </row>
    <row r="35">
      <c r="A35" s="2" t="n"/>
      <c r="B35" s="3" t="n"/>
      <c r="C35" s="2" t="n"/>
      <c r="D35" s="4" t="n"/>
      <c r="E35" s="4" t="n"/>
      <c r="F35" s="4" t="n"/>
      <c r="G35" s="2" t="n"/>
      <c r="H35" s="5" t="n"/>
      <c r="I35" s="2" t="n"/>
      <c r="J35" s="26" t="n"/>
      <c r="K35" s="29">
        <f>IF(OR($H35="",$J35=""),"",IFERROR($H35*$J35,0))</f>
        <v/>
      </c>
      <c r="L35" s="30">
        <f>IF($C35="","",IFERROR(VLOOKUP($C35,'Összesítő'!$A$18:$C$26,2,FALSE),0))</f>
        <v/>
      </c>
      <c r="M35" s="29">
        <f>IF(OR($K35="",$L35=""),"",IFERROR($K35*$L35,0))</f>
        <v/>
      </c>
      <c r="N35" s="29">
        <f>IF(OR($K35="",$M35=""),"",IFERROR($K35+$M35,0))</f>
        <v/>
      </c>
      <c r="O35" s="29">
        <f>IF($C35="","",IFERROR(VLOOKUP($C35,'Összesítő'!$A$18:$C$26,3,FALSE),0))</f>
        <v/>
      </c>
      <c r="P35" s="29">
        <f>IF(OR($O35="",$N35=""),"",IFERROR($O35-$N35,0))</f>
        <v/>
      </c>
      <c r="Q35" s="2" t="n"/>
      <c r="R35" s="4" t="n"/>
      <c r="S35" s="12">
        <f>IF($P35="","",IF($P35&lt;0,"Keret túllépve",IF($P35=0,"Keret kimerítve","Keret alatt")))</f>
        <v/>
      </c>
    </row>
    <row r="36">
      <c r="A36" s="2" t="n"/>
      <c r="B36" s="3" t="n"/>
      <c r="C36" s="2" t="n"/>
      <c r="D36" s="4" t="n"/>
      <c r="E36" s="4" t="n"/>
      <c r="F36" s="4" t="n"/>
      <c r="G36" s="2" t="n"/>
      <c r="H36" s="5" t="n"/>
      <c r="I36" s="2" t="n"/>
      <c r="J36" s="26" t="n"/>
      <c r="K36" s="27">
        <f>IF(OR($H36="",$J36=""),"",IFERROR($H36*$J36,0))</f>
        <v/>
      </c>
      <c r="L36" s="28">
        <f>IF($C36="","",IFERROR(VLOOKUP($C36,'Összesítő'!$A$18:$C$26,2,FALSE),0))</f>
        <v/>
      </c>
      <c r="M36" s="27">
        <f>IF(OR($K36="",$L36=""),"",IFERROR($K36*$L36,0))</f>
        <v/>
      </c>
      <c r="N36" s="27">
        <f>IF(OR($K36="",$M36=""),"",IFERROR($K36+$M36,0))</f>
        <v/>
      </c>
      <c r="O36" s="27">
        <f>IF($C36="","",IFERROR(VLOOKUP($C36,'Összesítő'!$A$18:$C$26,3,FALSE),0))</f>
        <v/>
      </c>
      <c r="P36" s="27">
        <f>IF(OR($O36="",$N36=""),"",IFERROR($O36-$N36,0))</f>
        <v/>
      </c>
      <c r="Q36" s="2" t="n"/>
      <c r="R36" s="4" t="n"/>
      <c r="S36" s="9">
        <f>IF($P36="","",IF($P36&lt;0,"Keret túllépve",IF($P36=0,"Keret kimerítve","Keret alatt")))</f>
        <v/>
      </c>
    </row>
    <row r="37">
      <c r="A37" s="2" t="n"/>
      <c r="B37" s="3" t="n"/>
      <c r="C37" s="2" t="n"/>
      <c r="D37" s="4" t="n"/>
      <c r="E37" s="4" t="n"/>
      <c r="F37" s="4" t="n"/>
      <c r="G37" s="2" t="n"/>
      <c r="H37" s="5" t="n"/>
      <c r="I37" s="2" t="n"/>
      <c r="J37" s="26" t="n"/>
      <c r="K37" s="29">
        <f>IF(OR($H37="",$J37=""),"",IFERROR($H37*$J37,0))</f>
        <v/>
      </c>
      <c r="L37" s="30">
        <f>IF($C37="","",IFERROR(VLOOKUP($C37,'Összesítő'!$A$18:$C$26,2,FALSE),0))</f>
        <v/>
      </c>
      <c r="M37" s="29">
        <f>IF(OR($K37="",$L37=""),"",IFERROR($K37*$L37,0))</f>
        <v/>
      </c>
      <c r="N37" s="29">
        <f>IF(OR($K37="",$M37=""),"",IFERROR($K37+$M37,0))</f>
        <v/>
      </c>
      <c r="O37" s="29">
        <f>IF($C37="","",IFERROR(VLOOKUP($C37,'Összesítő'!$A$18:$C$26,3,FALSE),0))</f>
        <v/>
      </c>
      <c r="P37" s="29">
        <f>IF(OR($O37="",$N37=""),"",IFERROR($O37-$N37,0))</f>
        <v/>
      </c>
      <c r="Q37" s="2" t="n"/>
      <c r="R37" s="4" t="n"/>
      <c r="S37" s="12">
        <f>IF($P37="","",IF($P37&lt;0,"Keret túllépve",IF($P37=0,"Keret kimerítve","Keret alatt")))</f>
        <v/>
      </c>
    </row>
    <row r="38">
      <c r="A38" s="2" t="n"/>
      <c r="B38" s="3" t="n"/>
      <c r="C38" s="2" t="n"/>
      <c r="D38" s="4" t="n"/>
      <c r="E38" s="4" t="n"/>
      <c r="F38" s="4" t="n"/>
      <c r="G38" s="2" t="n"/>
      <c r="H38" s="5" t="n"/>
      <c r="I38" s="2" t="n"/>
      <c r="J38" s="26" t="n"/>
      <c r="K38" s="27">
        <f>IF(OR($H38="",$J38=""),"",IFERROR($H38*$J38,0))</f>
        <v/>
      </c>
      <c r="L38" s="28">
        <f>IF($C38="","",IFERROR(VLOOKUP($C38,'Összesítő'!$A$18:$C$26,2,FALSE),0))</f>
        <v/>
      </c>
      <c r="M38" s="27">
        <f>IF(OR($K38="",$L38=""),"",IFERROR($K38*$L38,0))</f>
        <v/>
      </c>
      <c r="N38" s="27">
        <f>IF(OR($K38="",$M38=""),"",IFERROR($K38+$M38,0))</f>
        <v/>
      </c>
      <c r="O38" s="27">
        <f>IF($C38="","",IFERROR(VLOOKUP($C38,'Összesítő'!$A$18:$C$26,3,FALSE),0))</f>
        <v/>
      </c>
      <c r="P38" s="27">
        <f>IF(OR($O38="",$N38=""),"",IFERROR($O38-$N38,0))</f>
        <v/>
      </c>
      <c r="Q38" s="2" t="n"/>
      <c r="R38" s="4" t="n"/>
      <c r="S38" s="9">
        <f>IF($P38="","",IF($P38&lt;0,"Keret túllépve",IF($P38=0,"Keret kimerítve","Keret alatt")))</f>
        <v/>
      </c>
    </row>
    <row r="39">
      <c r="A39" s="2" t="n"/>
      <c r="B39" s="3" t="n"/>
      <c r="C39" s="2" t="n"/>
      <c r="D39" s="4" t="n"/>
      <c r="E39" s="4" t="n"/>
      <c r="F39" s="4" t="n"/>
      <c r="G39" s="2" t="n"/>
      <c r="H39" s="5" t="n"/>
      <c r="I39" s="2" t="n"/>
      <c r="J39" s="26" t="n"/>
      <c r="K39" s="29">
        <f>IF(OR($H39="",$J39=""),"",IFERROR($H39*$J39,0))</f>
        <v/>
      </c>
      <c r="L39" s="30">
        <f>IF($C39="","",IFERROR(VLOOKUP($C39,'Összesítő'!$A$18:$C$26,2,FALSE),0))</f>
        <v/>
      </c>
      <c r="M39" s="29">
        <f>IF(OR($K39="",$L39=""),"",IFERROR($K39*$L39,0))</f>
        <v/>
      </c>
      <c r="N39" s="29">
        <f>IF(OR($K39="",$M39=""),"",IFERROR($K39+$M39,0))</f>
        <v/>
      </c>
      <c r="O39" s="29">
        <f>IF($C39="","",IFERROR(VLOOKUP($C39,'Összesítő'!$A$18:$C$26,3,FALSE),0))</f>
        <v/>
      </c>
      <c r="P39" s="29">
        <f>IF(OR($O39="",$N39=""),"",IFERROR($O39-$N39,0))</f>
        <v/>
      </c>
      <c r="Q39" s="2" t="n"/>
      <c r="R39" s="4" t="n"/>
      <c r="S39" s="12">
        <f>IF($P39="","",IF($P39&lt;0,"Keret túllépve",IF($P39=0,"Keret kimerítve","Keret alatt")))</f>
        <v/>
      </c>
    </row>
    <row r="40">
      <c r="A40" s="2" t="n"/>
      <c r="B40" s="3" t="n"/>
      <c r="C40" s="2" t="n"/>
      <c r="D40" s="4" t="n"/>
      <c r="E40" s="4" t="n"/>
      <c r="F40" s="4" t="n"/>
      <c r="G40" s="2" t="n"/>
      <c r="H40" s="5" t="n"/>
      <c r="I40" s="2" t="n"/>
      <c r="J40" s="26" t="n"/>
      <c r="K40" s="27">
        <f>IF(OR($H40="",$J40=""),"",IFERROR($H40*$J40,0))</f>
        <v/>
      </c>
      <c r="L40" s="28">
        <f>IF($C40="","",IFERROR(VLOOKUP($C40,'Összesítő'!$A$18:$C$26,2,FALSE),0))</f>
        <v/>
      </c>
      <c r="M40" s="27">
        <f>IF(OR($K40="",$L40=""),"",IFERROR($K40*$L40,0))</f>
        <v/>
      </c>
      <c r="N40" s="27">
        <f>IF(OR($K40="",$M40=""),"",IFERROR($K40+$M40,0))</f>
        <v/>
      </c>
      <c r="O40" s="27">
        <f>IF($C40="","",IFERROR(VLOOKUP($C40,'Összesítő'!$A$18:$C$26,3,FALSE),0))</f>
        <v/>
      </c>
      <c r="P40" s="27">
        <f>IF(OR($O40="",$N40=""),"",IFERROR($O40-$N40,0))</f>
        <v/>
      </c>
      <c r="Q40" s="2" t="n"/>
      <c r="R40" s="4" t="n"/>
      <c r="S40" s="9">
        <f>IF($P40="","",IF($P40&lt;0,"Keret túllépve",IF($P40=0,"Keret kimerítve","Keret alatt")))</f>
        <v/>
      </c>
    </row>
    <row r="41">
      <c r="A41" s="2" t="n"/>
      <c r="B41" s="3" t="n"/>
      <c r="C41" s="2" t="n"/>
      <c r="D41" s="4" t="n"/>
      <c r="E41" s="4" t="n"/>
      <c r="F41" s="4" t="n"/>
      <c r="G41" s="2" t="n"/>
      <c r="H41" s="5" t="n"/>
      <c r="I41" s="2" t="n"/>
      <c r="J41" s="26" t="n"/>
      <c r="K41" s="29">
        <f>IF(OR($H41="",$J41=""),"",IFERROR($H41*$J41,0))</f>
        <v/>
      </c>
      <c r="L41" s="30">
        <f>IF($C41="","",IFERROR(VLOOKUP($C41,'Összesítő'!$A$18:$C$26,2,FALSE),0))</f>
        <v/>
      </c>
      <c r="M41" s="29">
        <f>IF(OR($K41="",$L41=""),"",IFERROR($K41*$L41,0))</f>
        <v/>
      </c>
      <c r="N41" s="29">
        <f>IF(OR($K41="",$M41=""),"",IFERROR($K41+$M41,0))</f>
        <v/>
      </c>
      <c r="O41" s="29">
        <f>IF($C41="","",IFERROR(VLOOKUP($C41,'Összesítő'!$A$18:$C$26,3,FALSE),0))</f>
        <v/>
      </c>
      <c r="P41" s="29">
        <f>IF(OR($O41="",$N41=""),"",IFERROR($O41-$N41,0))</f>
        <v/>
      </c>
      <c r="Q41" s="2" t="n"/>
      <c r="R41" s="4" t="n"/>
      <c r="S41" s="12">
        <f>IF($P41="","",IF($P41&lt;0,"Keret túllépve",IF($P41=0,"Keret kimerítve","Keret alatt")))</f>
        <v/>
      </c>
    </row>
    <row r="42">
      <c r="A42" s="2" t="n"/>
      <c r="B42" s="3" t="n"/>
      <c r="C42" s="2" t="n"/>
      <c r="D42" s="4" t="n"/>
      <c r="E42" s="4" t="n"/>
      <c r="F42" s="4" t="n"/>
      <c r="G42" s="2" t="n"/>
      <c r="H42" s="5" t="n"/>
      <c r="I42" s="2" t="n"/>
      <c r="J42" s="26" t="n"/>
      <c r="K42" s="27">
        <f>IF(OR($H42="",$J42=""),"",IFERROR($H42*$J42,0))</f>
        <v/>
      </c>
      <c r="L42" s="28">
        <f>IF($C42="","",IFERROR(VLOOKUP($C42,'Összesítő'!$A$18:$C$26,2,FALSE),0))</f>
        <v/>
      </c>
      <c r="M42" s="27">
        <f>IF(OR($K42="",$L42=""),"",IFERROR($K42*$L42,0))</f>
        <v/>
      </c>
      <c r="N42" s="27">
        <f>IF(OR($K42="",$M42=""),"",IFERROR($K42+$M42,0))</f>
        <v/>
      </c>
      <c r="O42" s="27">
        <f>IF($C42="","",IFERROR(VLOOKUP($C42,'Összesítő'!$A$18:$C$26,3,FALSE),0))</f>
        <v/>
      </c>
      <c r="P42" s="27">
        <f>IF(OR($O42="",$N42=""),"",IFERROR($O42-$N42,0))</f>
        <v/>
      </c>
      <c r="Q42" s="2" t="n"/>
      <c r="R42" s="4" t="n"/>
      <c r="S42" s="9">
        <f>IF($P42="","",IF($P42&lt;0,"Keret túllépve",IF($P42=0,"Keret kimerítve","Keret alatt")))</f>
        <v/>
      </c>
    </row>
    <row r="43">
      <c r="A43" s="2" t="n"/>
      <c r="B43" s="3" t="n"/>
      <c r="C43" s="2" t="n"/>
      <c r="D43" s="4" t="n"/>
      <c r="E43" s="4" t="n"/>
      <c r="F43" s="4" t="n"/>
      <c r="G43" s="2" t="n"/>
      <c r="H43" s="5" t="n"/>
      <c r="I43" s="2" t="n"/>
      <c r="J43" s="26" t="n"/>
      <c r="K43" s="29">
        <f>IF(OR($H43="",$J43=""),"",IFERROR($H43*$J43,0))</f>
        <v/>
      </c>
      <c r="L43" s="30">
        <f>IF($C43="","",IFERROR(VLOOKUP($C43,'Összesítő'!$A$18:$C$26,2,FALSE),0))</f>
        <v/>
      </c>
      <c r="M43" s="29">
        <f>IF(OR($K43="",$L43=""),"",IFERROR($K43*$L43,0))</f>
        <v/>
      </c>
      <c r="N43" s="29">
        <f>IF(OR($K43="",$M43=""),"",IFERROR($K43+$M43,0))</f>
        <v/>
      </c>
      <c r="O43" s="29">
        <f>IF($C43="","",IFERROR(VLOOKUP($C43,'Összesítő'!$A$18:$C$26,3,FALSE),0))</f>
        <v/>
      </c>
      <c r="P43" s="29">
        <f>IF(OR($O43="",$N43=""),"",IFERROR($O43-$N43,0))</f>
        <v/>
      </c>
      <c r="Q43" s="2" t="n"/>
      <c r="R43" s="4" t="n"/>
      <c r="S43" s="12">
        <f>IF($P43="","",IF($P43&lt;0,"Keret túllépve",IF($P43=0,"Keret kimerítve","Keret alatt")))</f>
        <v/>
      </c>
    </row>
    <row r="44">
      <c r="A44" s="2" t="n"/>
      <c r="B44" s="3" t="n"/>
      <c r="C44" s="2" t="n"/>
      <c r="D44" s="4" t="n"/>
      <c r="E44" s="4" t="n"/>
      <c r="F44" s="4" t="n"/>
      <c r="G44" s="2" t="n"/>
      <c r="H44" s="5" t="n"/>
      <c r="I44" s="2" t="n"/>
      <c r="J44" s="26" t="n"/>
      <c r="K44" s="27">
        <f>IF(OR($H44="",$J44=""),"",IFERROR($H44*$J44,0))</f>
        <v/>
      </c>
      <c r="L44" s="28">
        <f>IF($C44="","",IFERROR(VLOOKUP($C44,'Összesítő'!$A$18:$C$26,2,FALSE),0))</f>
        <v/>
      </c>
      <c r="M44" s="27">
        <f>IF(OR($K44="",$L44=""),"",IFERROR($K44*$L44,0))</f>
        <v/>
      </c>
      <c r="N44" s="27">
        <f>IF(OR($K44="",$M44=""),"",IFERROR($K44+$M44,0))</f>
        <v/>
      </c>
      <c r="O44" s="27">
        <f>IF($C44="","",IFERROR(VLOOKUP($C44,'Összesítő'!$A$18:$C$26,3,FALSE),0))</f>
        <v/>
      </c>
      <c r="P44" s="27">
        <f>IF(OR($O44="",$N44=""),"",IFERROR($O44-$N44,0))</f>
        <v/>
      </c>
      <c r="Q44" s="2" t="n"/>
      <c r="R44" s="4" t="n"/>
      <c r="S44" s="9">
        <f>IF($P44="","",IF($P44&lt;0,"Keret túllépve",IF($P44=0,"Keret kimerítve","Keret alatt")))</f>
        <v/>
      </c>
    </row>
    <row r="45">
      <c r="A45" s="2" t="n"/>
      <c r="B45" s="3" t="n"/>
      <c r="C45" s="2" t="n"/>
      <c r="D45" s="4" t="n"/>
      <c r="E45" s="4" t="n"/>
      <c r="F45" s="4" t="n"/>
      <c r="G45" s="2" t="n"/>
      <c r="H45" s="5" t="n"/>
      <c r="I45" s="2" t="n"/>
      <c r="J45" s="26" t="n"/>
      <c r="K45" s="29">
        <f>IF(OR($H45="",$J45=""),"",IFERROR($H45*$J45,0))</f>
        <v/>
      </c>
      <c r="L45" s="30">
        <f>IF($C45="","",IFERROR(VLOOKUP($C45,'Összesítő'!$A$18:$C$26,2,FALSE),0))</f>
        <v/>
      </c>
      <c r="M45" s="29">
        <f>IF(OR($K45="",$L45=""),"",IFERROR($K45*$L45,0))</f>
        <v/>
      </c>
      <c r="N45" s="29">
        <f>IF(OR($K45="",$M45=""),"",IFERROR($K45+$M45,0))</f>
        <v/>
      </c>
      <c r="O45" s="29">
        <f>IF($C45="","",IFERROR(VLOOKUP($C45,'Összesítő'!$A$18:$C$26,3,FALSE),0))</f>
        <v/>
      </c>
      <c r="P45" s="29">
        <f>IF(OR($O45="",$N45=""),"",IFERROR($O45-$N45,0))</f>
        <v/>
      </c>
      <c r="Q45" s="2" t="n"/>
      <c r="R45" s="4" t="n"/>
      <c r="S45" s="12">
        <f>IF($P45="","",IF($P45&lt;0,"Keret túllépve",IF($P45=0,"Keret kimerítve","Keret alatt")))</f>
        <v/>
      </c>
    </row>
    <row r="46">
      <c r="A46" s="2" t="n"/>
      <c r="B46" s="3" t="n"/>
      <c r="C46" s="2" t="n"/>
      <c r="D46" s="4" t="n"/>
      <c r="E46" s="4" t="n"/>
      <c r="F46" s="4" t="n"/>
      <c r="G46" s="2" t="n"/>
      <c r="H46" s="5" t="n"/>
      <c r="I46" s="2" t="n"/>
      <c r="J46" s="26" t="n"/>
      <c r="K46" s="27">
        <f>IF(OR($H46="",$J46=""),"",IFERROR($H46*$J46,0))</f>
        <v/>
      </c>
      <c r="L46" s="28">
        <f>IF($C46="","",IFERROR(VLOOKUP($C46,'Összesítő'!$A$18:$C$26,2,FALSE),0))</f>
        <v/>
      </c>
      <c r="M46" s="27">
        <f>IF(OR($K46="",$L46=""),"",IFERROR($K46*$L46,0))</f>
        <v/>
      </c>
      <c r="N46" s="27">
        <f>IF(OR($K46="",$M46=""),"",IFERROR($K46+$M46,0))</f>
        <v/>
      </c>
      <c r="O46" s="27">
        <f>IF($C46="","",IFERROR(VLOOKUP($C46,'Összesítő'!$A$18:$C$26,3,FALSE),0))</f>
        <v/>
      </c>
      <c r="P46" s="27">
        <f>IF(OR($O46="",$N46=""),"",IFERROR($O46-$N46,0))</f>
        <v/>
      </c>
      <c r="Q46" s="2" t="n"/>
      <c r="R46" s="4" t="n"/>
      <c r="S46" s="9">
        <f>IF($P46="","",IF($P46&lt;0,"Keret túllépve",IF($P46=0,"Keret kimerítve","Keret alatt")))</f>
        <v/>
      </c>
    </row>
    <row r="47">
      <c r="A47" s="2" t="n"/>
      <c r="B47" s="3" t="n"/>
      <c r="C47" s="2" t="n"/>
      <c r="D47" s="4" t="n"/>
      <c r="E47" s="4" t="n"/>
      <c r="F47" s="4" t="n"/>
      <c r="G47" s="2" t="n"/>
      <c r="H47" s="5" t="n"/>
      <c r="I47" s="2" t="n"/>
      <c r="J47" s="26" t="n"/>
      <c r="K47" s="29">
        <f>IF(OR($H47="",$J47=""),"",IFERROR($H47*$J47,0))</f>
        <v/>
      </c>
      <c r="L47" s="30">
        <f>IF($C47="","",IFERROR(VLOOKUP($C47,'Összesítő'!$A$18:$C$26,2,FALSE),0))</f>
        <v/>
      </c>
      <c r="M47" s="29">
        <f>IF(OR($K47="",$L47=""),"",IFERROR($K47*$L47,0))</f>
        <v/>
      </c>
      <c r="N47" s="29">
        <f>IF(OR($K47="",$M47=""),"",IFERROR($K47+$M47,0))</f>
        <v/>
      </c>
      <c r="O47" s="29">
        <f>IF($C47="","",IFERROR(VLOOKUP($C47,'Összesítő'!$A$18:$C$26,3,FALSE),0))</f>
        <v/>
      </c>
      <c r="P47" s="29">
        <f>IF(OR($O47="",$N47=""),"",IFERROR($O47-$N47,0))</f>
        <v/>
      </c>
      <c r="Q47" s="2" t="n"/>
      <c r="R47" s="4" t="n"/>
      <c r="S47" s="12">
        <f>IF($P47="","",IF($P47&lt;0,"Keret túllépve",IF($P47=0,"Keret kimerítve","Keret alatt")))</f>
        <v/>
      </c>
    </row>
    <row r="48">
      <c r="A48" s="2" t="n"/>
      <c r="B48" s="3" t="n"/>
      <c r="C48" s="2" t="n"/>
      <c r="D48" s="4" t="n"/>
      <c r="E48" s="4" t="n"/>
      <c r="F48" s="4" t="n"/>
      <c r="G48" s="2" t="n"/>
      <c r="H48" s="5" t="n"/>
      <c r="I48" s="2" t="n"/>
      <c r="J48" s="26" t="n"/>
      <c r="K48" s="27">
        <f>IF(OR($H48="",$J48=""),"",IFERROR($H48*$J48,0))</f>
        <v/>
      </c>
      <c r="L48" s="28">
        <f>IF($C48="","",IFERROR(VLOOKUP($C48,'Összesítő'!$A$18:$C$26,2,FALSE),0))</f>
        <v/>
      </c>
      <c r="M48" s="27">
        <f>IF(OR($K48="",$L48=""),"",IFERROR($K48*$L48,0))</f>
        <v/>
      </c>
      <c r="N48" s="27">
        <f>IF(OR($K48="",$M48=""),"",IFERROR($K48+$M48,0))</f>
        <v/>
      </c>
      <c r="O48" s="27">
        <f>IF($C48="","",IFERROR(VLOOKUP($C48,'Összesítő'!$A$18:$C$26,3,FALSE),0))</f>
        <v/>
      </c>
      <c r="P48" s="27">
        <f>IF(OR($O48="",$N48=""),"",IFERROR($O48-$N48,0))</f>
        <v/>
      </c>
      <c r="Q48" s="2" t="n"/>
      <c r="R48" s="4" t="n"/>
      <c r="S48" s="9">
        <f>IF($P48="","",IF($P48&lt;0,"Keret túllépve",IF($P48=0,"Keret kimerítve","Keret alatt")))</f>
        <v/>
      </c>
    </row>
    <row r="49">
      <c r="A49" s="2" t="n"/>
      <c r="B49" s="3" t="n"/>
      <c r="C49" s="2" t="n"/>
      <c r="D49" s="4" t="n"/>
      <c r="E49" s="4" t="n"/>
      <c r="F49" s="4" t="n"/>
      <c r="G49" s="2" t="n"/>
      <c r="H49" s="5" t="n"/>
      <c r="I49" s="2" t="n"/>
      <c r="J49" s="26" t="n"/>
      <c r="K49" s="29">
        <f>IF(OR($H49="",$J49=""),"",IFERROR($H49*$J49,0))</f>
        <v/>
      </c>
      <c r="L49" s="30">
        <f>IF($C49="","",IFERROR(VLOOKUP($C49,'Összesítő'!$A$18:$C$26,2,FALSE),0))</f>
        <v/>
      </c>
      <c r="M49" s="29">
        <f>IF(OR($K49="",$L49=""),"",IFERROR($K49*$L49,0))</f>
        <v/>
      </c>
      <c r="N49" s="29">
        <f>IF(OR($K49="",$M49=""),"",IFERROR($K49+$M49,0))</f>
        <v/>
      </c>
      <c r="O49" s="29">
        <f>IF($C49="","",IFERROR(VLOOKUP($C49,'Összesítő'!$A$18:$C$26,3,FALSE),0))</f>
        <v/>
      </c>
      <c r="P49" s="29">
        <f>IF(OR($O49="",$N49=""),"",IFERROR($O49-$N49,0))</f>
        <v/>
      </c>
      <c r="Q49" s="2" t="n"/>
      <c r="R49" s="4" t="n"/>
      <c r="S49" s="12">
        <f>IF($P49="","",IF($P49&lt;0,"Keret túllépve",IF($P49=0,"Keret kimerítve","Keret alatt")))</f>
        <v/>
      </c>
    </row>
    <row r="50">
      <c r="A50" s="2" t="n"/>
      <c r="B50" s="3" t="n"/>
      <c r="C50" s="2" t="n"/>
      <c r="D50" s="4" t="n"/>
      <c r="E50" s="4" t="n"/>
      <c r="F50" s="4" t="n"/>
      <c r="G50" s="2" t="n"/>
      <c r="H50" s="5" t="n"/>
      <c r="I50" s="2" t="n"/>
      <c r="J50" s="26" t="n"/>
      <c r="K50" s="27">
        <f>IF(OR($H50="",$J50=""),"",IFERROR($H50*$J50,0))</f>
        <v/>
      </c>
      <c r="L50" s="28">
        <f>IF($C50="","",IFERROR(VLOOKUP($C50,'Összesítő'!$A$18:$C$26,2,FALSE),0))</f>
        <v/>
      </c>
      <c r="M50" s="27">
        <f>IF(OR($K50="",$L50=""),"",IFERROR($K50*$L50,0))</f>
        <v/>
      </c>
      <c r="N50" s="27">
        <f>IF(OR($K50="",$M50=""),"",IFERROR($K50+$M50,0))</f>
        <v/>
      </c>
      <c r="O50" s="27">
        <f>IF($C50="","",IFERROR(VLOOKUP($C50,'Összesítő'!$A$18:$C$26,3,FALSE),0))</f>
        <v/>
      </c>
      <c r="P50" s="27">
        <f>IF(OR($O50="",$N50=""),"",IFERROR($O50-$N50,0))</f>
        <v/>
      </c>
      <c r="Q50" s="2" t="n"/>
      <c r="R50" s="4" t="n"/>
      <c r="S50" s="9">
        <f>IF($P50="","",IF($P50&lt;0,"Keret túllépve",IF($P50=0,"Keret kimerítve","Keret alatt")))</f>
        <v/>
      </c>
    </row>
    <row r="51">
      <c r="A51" s="2" t="n"/>
      <c r="B51" s="3" t="n"/>
      <c r="C51" s="2" t="n"/>
      <c r="D51" s="4" t="n"/>
      <c r="E51" s="4" t="n"/>
      <c r="F51" s="4" t="n"/>
      <c r="G51" s="2" t="n"/>
      <c r="H51" s="5" t="n"/>
      <c r="I51" s="2" t="n"/>
      <c r="J51" s="26" t="n"/>
      <c r="K51" s="29">
        <f>IF(OR($H51="",$J51=""),"",IFERROR($H51*$J51,0))</f>
        <v/>
      </c>
      <c r="L51" s="30">
        <f>IF($C51="","",IFERROR(VLOOKUP($C51,'Összesítő'!$A$18:$C$26,2,FALSE),0))</f>
        <v/>
      </c>
      <c r="M51" s="29">
        <f>IF(OR($K51="",$L51=""),"",IFERROR($K51*$L51,0))</f>
        <v/>
      </c>
      <c r="N51" s="29">
        <f>IF(OR($K51="",$M51=""),"",IFERROR($K51+$M51,0))</f>
        <v/>
      </c>
      <c r="O51" s="29">
        <f>IF($C51="","",IFERROR(VLOOKUP($C51,'Összesítő'!$A$18:$C$26,3,FALSE),0))</f>
        <v/>
      </c>
      <c r="P51" s="29">
        <f>IF(OR($O51="",$N51=""),"",IFERROR($O51-$N51,0))</f>
        <v/>
      </c>
      <c r="Q51" s="2" t="n"/>
      <c r="R51" s="4" t="n"/>
      <c r="S51" s="12">
        <f>IF($P51="","",IF($P51&lt;0,"Keret túllépve",IF($P51=0,"Keret kimerítve","Keret alatt")))</f>
        <v/>
      </c>
    </row>
    <row r="52">
      <c r="A52" s="2" t="n"/>
      <c r="B52" s="3" t="n"/>
      <c r="C52" s="2" t="n"/>
      <c r="D52" s="4" t="n"/>
      <c r="E52" s="4" t="n"/>
      <c r="F52" s="4" t="n"/>
      <c r="G52" s="2" t="n"/>
      <c r="H52" s="5" t="n"/>
      <c r="I52" s="2" t="n"/>
      <c r="J52" s="26" t="n"/>
      <c r="K52" s="27">
        <f>IF(OR($H52="",$J52=""),"",IFERROR($H52*$J52,0))</f>
        <v/>
      </c>
      <c r="L52" s="28">
        <f>IF($C52="","",IFERROR(VLOOKUP($C52,'Összesítő'!$A$18:$C$26,2,FALSE),0))</f>
        <v/>
      </c>
      <c r="M52" s="27">
        <f>IF(OR($K52="",$L52=""),"",IFERROR($K52*$L52,0))</f>
        <v/>
      </c>
      <c r="N52" s="27">
        <f>IF(OR($K52="",$M52=""),"",IFERROR($K52+$M52,0))</f>
        <v/>
      </c>
      <c r="O52" s="27">
        <f>IF($C52="","",IFERROR(VLOOKUP($C52,'Összesítő'!$A$18:$C$26,3,FALSE),0))</f>
        <v/>
      </c>
      <c r="P52" s="27">
        <f>IF(OR($O52="",$N52=""),"",IFERROR($O52-$N52,0))</f>
        <v/>
      </c>
      <c r="Q52" s="2" t="n"/>
      <c r="R52" s="4" t="n"/>
      <c r="S52" s="9">
        <f>IF($P52="","",IF($P52&lt;0,"Keret túllépve",IF($P52=0,"Keret kimerítve","Keret alatt")))</f>
        <v/>
      </c>
    </row>
    <row r="53">
      <c r="A53" s="2" t="n"/>
      <c r="B53" s="3" t="n"/>
      <c r="C53" s="2" t="n"/>
      <c r="D53" s="4" t="n"/>
      <c r="E53" s="4" t="n"/>
      <c r="F53" s="4" t="n"/>
      <c r="G53" s="2" t="n"/>
      <c r="H53" s="5" t="n"/>
      <c r="I53" s="2" t="n"/>
      <c r="J53" s="26" t="n"/>
      <c r="K53" s="29">
        <f>IF(OR($H53="",$J53=""),"",IFERROR($H53*$J53,0))</f>
        <v/>
      </c>
      <c r="L53" s="30">
        <f>IF($C53="","",IFERROR(VLOOKUP($C53,'Összesítő'!$A$18:$C$26,2,FALSE),0))</f>
        <v/>
      </c>
      <c r="M53" s="29">
        <f>IF(OR($K53="",$L53=""),"",IFERROR($K53*$L53,0))</f>
        <v/>
      </c>
      <c r="N53" s="29">
        <f>IF(OR($K53="",$M53=""),"",IFERROR($K53+$M53,0))</f>
        <v/>
      </c>
      <c r="O53" s="29">
        <f>IF($C53="","",IFERROR(VLOOKUP($C53,'Összesítő'!$A$18:$C$26,3,FALSE),0))</f>
        <v/>
      </c>
      <c r="P53" s="29">
        <f>IF(OR($O53="",$N53=""),"",IFERROR($O53-$N53,0))</f>
        <v/>
      </c>
      <c r="Q53" s="2" t="n"/>
      <c r="R53" s="4" t="n"/>
      <c r="S53" s="12">
        <f>IF($P53="","",IF($P53&lt;0,"Keret túllépve",IF($P53=0,"Keret kimerítve","Keret alatt")))</f>
        <v/>
      </c>
    </row>
    <row r="54">
      <c r="A54" s="2" t="n"/>
      <c r="B54" s="3" t="n"/>
      <c r="C54" s="2" t="n"/>
      <c r="D54" s="4" t="n"/>
      <c r="E54" s="4" t="n"/>
      <c r="F54" s="4" t="n"/>
      <c r="G54" s="2" t="n"/>
      <c r="H54" s="5" t="n"/>
      <c r="I54" s="2" t="n"/>
      <c r="J54" s="26" t="n"/>
      <c r="K54" s="27">
        <f>IF(OR($H54="",$J54=""),"",IFERROR($H54*$J54,0))</f>
        <v/>
      </c>
      <c r="L54" s="28">
        <f>IF($C54="","",IFERROR(VLOOKUP($C54,'Összesítő'!$A$18:$C$26,2,FALSE),0))</f>
        <v/>
      </c>
      <c r="M54" s="27">
        <f>IF(OR($K54="",$L54=""),"",IFERROR($K54*$L54,0))</f>
        <v/>
      </c>
      <c r="N54" s="27">
        <f>IF(OR($K54="",$M54=""),"",IFERROR($K54+$M54,0))</f>
        <v/>
      </c>
      <c r="O54" s="27">
        <f>IF($C54="","",IFERROR(VLOOKUP($C54,'Összesítő'!$A$18:$C$26,3,FALSE),0))</f>
        <v/>
      </c>
      <c r="P54" s="27">
        <f>IF(OR($O54="",$N54=""),"",IFERROR($O54-$N54,0))</f>
        <v/>
      </c>
      <c r="Q54" s="2" t="n"/>
      <c r="R54" s="4" t="n"/>
      <c r="S54" s="9">
        <f>IF($P54="","",IF($P54&lt;0,"Keret túllépve",IF($P54=0,"Keret kimerítve","Keret alatt")))</f>
        <v/>
      </c>
    </row>
    <row r="55">
      <c r="A55" s="2" t="n"/>
      <c r="B55" s="3" t="n"/>
      <c r="C55" s="2" t="n"/>
      <c r="D55" s="4" t="n"/>
      <c r="E55" s="4" t="n"/>
      <c r="F55" s="4" t="n"/>
      <c r="G55" s="2" t="n"/>
      <c r="H55" s="5" t="n"/>
      <c r="I55" s="2" t="n"/>
      <c r="J55" s="26" t="n"/>
      <c r="K55" s="29">
        <f>IF(OR($H55="",$J55=""),"",IFERROR($H55*$J55,0))</f>
        <v/>
      </c>
      <c r="L55" s="30">
        <f>IF($C55="","",IFERROR(VLOOKUP($C55,'Összesítő'!$A$18:$C$26,2,FALSE),0))</f>
        <v/>
      </c>
      <c r="M55" s="29">
        <f>IF(OR($K55="",$L55=""),"",IFERROR($K55*$L55,0))</f>
        <v/>
      </c>
      <c r="N55" s="29">
        <f>IF(OR($K55="",$M55=""),"",IFERROR($K55+$M55,0))</f>
        <v/>
      </c>
      <c r="O55" s="29">
        <f>IF($C55="","",IFERROR(VLOOKUP($C55,'Összesítő'!$A$18:$C$26,3,FALSE),0))</f>
        <v/>
      </c>
      <c r="P55" s="29">
        <f>IF(OR($O55="",$N55=""),"",IFERROR($O55-$N55,0))</f>
        <v/>
      </c>
      <c r="Q55" s="2" t="n"/>
      <c r="R55" s="4" t="n"/>
      <c r="S55" s="12">
        <f>IF($P55="","",IF($P55&lt;0,"Keret túllépve",IF($P55=0,"Keret kimerítve","Keret alatt")))</f>
        <v/>
      </c>
    </row>
    <row r="56">
      <c r="A56" s="2" t="n"/>
      <c r="B56" s="3" t="n"/>
      <c r="C56" s="2" t="n"/>
      <c r="D56" s="4" t="n"/>
      <c r="E56" s="4" t="n"/>
      <c r="F56" s="4" t="n"/>
      <c r="G56" s="2" t="n"/>
      <c r="H56" s="5" t="n"/>
      <c r="I56" s="2" t="n"/>
      <c r="J56" s="26" t="n"/>
      <c r="K56" s="27">
        <f>IF(OR($H56="",$J56=""),"",IFERROR($H56*$J56,0))</f>
        <v/>
      </c>
      <c r="L56" s="28">
        <f>IF($C56="","",IFERROR(VLOOKUP($C56,'Összesítő'!$A$18:$C$26,2,FALSE),0))</f>
        <v/>
      </c>
      <c r="M56" s="27">
        <f>IF(OR($K56="",$L56=""),"",IFERROR($K56*$L56,0))</f>
        <v/>
      </c>
      <c r="N56" s="27">
        <f>IF(OR($K56="",$M56=""),"",IFERROR($K56+$M56,0))</f>
        <v/>
      </c>
      <c r="O56" s="27">
        <f>IF($C56="","",IFERROR(VLOOKUP($C56,'Összesítő'!$A$18:$C$26,3,FALSE),0))</f>
        <v/>
      </c>
      <c r="P56" s="27">
        <f>IF(OR($O56="",$N56=""),"",IFERROR($O56-$N56,0))</f>
        <v/>
      </c>
      <c r="Q56" s="2" t="n"/>
      <c r="R56" s="4" t="n"/>
      <c r="S56" s="9">
        <f>IF($P56="","",IF($P56&lt;0,"Keret túllépve",IF($P56=0,"Keret kimerítve","Keret alatt")))</f>
        <v/>
      </c>
    </row>
    <row r="57">
      <c r="A57" s="2" t="n"/>
      <c r="B57" s="3" t="n"/>
      <c r="C57" s="2" t="n"/>
      <c r="D57" s="4" t="n"/>
      <c r="E57" s="4" t="n"/>
      <c r="F57" s="4" t="n"/>
      <c r="G57" s="2" t="n"/>
      <c r="H57" s="5" t="n"/>
      <c r="I57" s="2" t="n"/>
      <c r="J57" s="26" t="n"/>
      <c r="K57" s="29">
        <f>IF(OR($H57="",$J57=""),"",IFERROR($H57*$J57,0))</f>
        <v/>
      </c>
      <c r="L57" s="30">
        <f>IF($C57="","",IFERROR(VLOOKUP($C57,'Összesítő'!$A$18:$C$26,2,FALSE),0))</f>
        <v/>
      </c>
      <c r="M57" s="29">
        <f>IF(OR($K57="",$L57=""),"",IFERROR($K57*$L57,0))</f>
        <v/>
      </c>
      <c r="N57" s="29">
        <f>IF(OR($K57="",$M57=""),"",IFERROR($K57+$M57,0))</f>
        <v/>
      </c>
      <c r="O57" s="29">
        <f>IF($C57="","",IFERROR(VLOOKUP($C57,'Összesítő'!$A$18:$C$26,3,FALSE),0))</f>
        <v/>
      </c>
      <c r="P57" s="29">
        <f>IF(OR($O57="",$N57=""),"",IFERROR($O57-$N57,0))</f>
        <v/>
      </c>
      <c r="Q57" s="2" t="n"/>
      <c r="R57" s="4" t="n"/>
      <c r="S57" s="12">
        <f>IF($P57="","",IF($P57&lt;0,"Keret túllépve",IF($P57=0,"Keret kimerítve","Keret alatt")))</f>
        <v/>
      </c>
    </row>
    <row r="58">
      <c r="A58" s="2" t="n"/>
      <c r="B58" s="3" t="n"/>
      <c r="C58" s="2" t="n"/>
      <c r="D58" s="4" t="n"/>
      <c r="E58" s="4" t="n"/>
      <c r="F58" s="4" t="n"/>
      <c r="G58" s="2" t="n"/>
      <c r="H58" s="5" t="n"/>
      <c r="I58" s="2" t="n"/>
      <c r="J58" s="26" t="n"/>
      <c r="K58" s="27">
        <f>IF(OR($H58="",$J58=""),"",IFERROR($H58*$J58,0))</f>
        <v/>
      </c>
      <c r="L58" s="28">
        <f>IF($C58="","",IFERROR(VLOOKUP($C58,'Összesítő'!$A$18:$C$26,2,FALSE),0))</f>
        <v/>
      </c>
      <c r="M58" s="27">
        <f>IF(OR($K58="",$L58=""),"",IFERROR($K58*$L58,0))</f>
        <v/>
      </c>
      <c r="N58" s="27">
        <f>IF(OR($K58="",$M58=""),"",IFERROR($K58+$M58,0))</f>
        <v/>
      </c>
      <c r="O58" s="27">
        <f>IF($C58="","",IFERROR(VLOOKUP($C58,'Összesítő'!$A$18:$C$26,3,FALSE),0))</f>
        <v/>
      </c>
      <c r="P58" s="27">
        <f>IF(OR($O58="",$N58=""),"",IFERROR($O58-$N58,0))</f>
        <v/>
      </c>
      <c r="Q58" s="2" t="n"/>
      <c r="R58" s="4" t="n"/>
      <c r="S58" s="9">
        <f>IF($P58="","",IF($P58&lt;0,"Keret túllépve",IF($P58=0,"Keret kimerítve","Keret alatt")))</f>
        <v/>
      </c>
    </row>
    <row r="59">
      <c r="A59" s="2" t="n"/>
      <c r="B59" s="3" t="n"/>
      <c r="C59" s="2" t="n"/>
      <c r="D59" s="4" t="n"/>
      <c r="E59" s="4" t="n"/>
      <c r="F59" s="4" t="n"/>
      <c r="G59" s="2" t="n"/>
      <c r="H59" s="5" t="n"/>
      <c r="I59" s="2" t="n"/>
      <c r="J59" s="26" t="n"/>
      <c r="K59" s="29">
        <f>IF(OR($H59="",$J59=""),"",IFERROR($H59*$J59,0))</f>
        <v/>
      </c>
      <c r="L59" s="30">
        <f>IF($C59="","",IFERROR(VLOOKUP($C59,'Összesítő'!$A$18:$C$26,2,FALSE),0))</f>
        <v/>
      </c>
      <c r="M59" s="29">
        <f>IF(OR($K59="",$L59=""),"",IFERROR($K59*$L59,0))</f>
        <v/>
      </c>
      <c r="N59" s="29">
        <f>IF(OR($K59="",$M59=""),"",IFERROR($K59+$M59,0))</f>
        <v/>
      </c>
      <c r="O59" s="29">
        <f>IF($C59="","",IFERROR(VLOOKUP($C59,'Összesítő'!$A$18:$C$26,3,FALSE),0))</f>
        <v/>
      </c>
      <c r="P59" s="29">
        <f>IF(OR($O59="",$N59=""),"",IFERROR($O59-$N59,0))</f>
        <v/>
      </c>
      <c r="Q59" s="2" t="n"/>
      <c r="R59" s="4" t="n"/>
      <c r="S59" s="12">
        <f>IF($P59="","",IF($P59&lt;0,"Keret túllépve",IF($P59=0,"Keret kimerítve","Keret alatt")))</f>
        <v/>
      </c>
    </row>
    <row r="60">
      <c r="A60" s="2" t="n"/>
      <c r="B60" s="3" t="n"/>
      <c r="C60" s="2" t="n"/>
      <c r="D60" s="4" t="n"/>
      <c r="E60" s="4" t="n"/>
      <c r="F60" s="4" t="n"/>
      <c r="G60" s="2" t="n"/>
      <c r="H60" s="5" t="n"/>
      <c r="I60" s="2" t="n"/>
      <c r="J60" s="26" t="n"/>
      <c r="K60" s="27">
        <f>IF(OR($H60="",$J60=""),"",IFERROR($H60*$J60,0))</f>
        <v/>
      </c>
      <c r="L60" s="28">
        <f>IF($C60="","",IFERROR(VLOOKUP($C60,'Összesítő'!$A$18:$C$26,2,FALSE),0))</f>
        <v/>
      </c>
      <c r="M60" s="27">
        <f>IF(OR($K60="",$L60=""),"",IFERROR($K60*$L60,0))</f>
        <v/>
      </c>
      <c r="N60" s="27">
        <f>IF(OR($K60="",$M60=""),"",IFERROR($K60+$M60,0))</f>
        <v/>
      </c>
      <c r="O60" s="27">
        <f>IF($C60="","",IFERROR(VLOOKUP($C60,'Összesítő'!$A$18:$C$26,3,FALSE),0))</f>
        <v/>
      </c>
      <c r="P60" s="27">
        <f>IF(OR($O60="",$N60=""),"",IFERROR($O60-$N60,0))</f>
        <v/>
      </c>
      <c r="Q60" s="2" t="n"/>
      <c r="R60" s="4" t="n"/>
      <c r="S60" s="9">
        <f>IF($P60="","",IF($P60&lt;0,"Keret túllépve",IF($P60=0,"Keret kimerítve","Keret alatt")))</f>
        <v/>
      </c>
    </row>
    <row r="61">
      <c r="A61" s="2" t="n"/>
      <c r="B61" s="3" t="n"/>
      <c r="C61" s="2" t="n"/>
      <c r="D61" s="4" t="n"/>
      <c r="E61" s="4" t="n"/>
      <c r="F61" s="4" t="n"/>
      <c r="G61" s="2" t="n"/>
      <c r="H61" s="5" t="n"/>
      <c r="I61" s="2" t="n"/>
      <c r="J61" s="26" t="n"/>
      <c r="K61" s="29">
        <f>IF(OR($H61="",$J61=""),"",IFERROR($H61*$J61,0))</f>
        <v/>
      </c>
      <c r="L61" s="30">
        <f>IF($C61="","",IFERROR(VLOOKUP($C61,'Összesítő'!$A$18:$C$26,2,FALSE),0))</f>
        <v/>
      </c>
      <c r="M61" s="29">
        <f>IF(OR($K61="",$L61=""),"",IFERROR($K61*$L61,0))</f>
        <v/>
      </c>
      <c r="N61" s="29">
        <f>IF(OR($K61="",$M61=""),"",IFERROR($K61+$M61,0))</f>
        <v/>
      </c>
      <c r="O61" s="29">
        <f>IF($C61="","",IFERROR(VLOOKUP($C61,'Összesítő'!$A$18:$C$26,3,FALSE),0))</f>
        <v/>
      </c>
      <c r="P61" s="29">
        <f>IF(OR($O61="",$N61=""),"",IFERROR($O61-$N61,0))</f>
        <v/>
      </c>
      <c r="Q61" s="2" t="n"/>
      <c r="R61" s="4" t="n"/>
      <c r="S61" s="12">
        <f>IF($P61="","",IF($P61&lt;0,"Keret túllépve",IF($P61=0,"Keret kimerítve","Keret alatt")))</f>
        <v/>
      </c>
    </row>
    <row r="62">
      <c r="A62" s="2" t="n"/>
      <c r="B62" s="3" t="n"/>
      <c r="C62" s="2" t="n"/>
      <c r="D62" s="4" t="n"/>
      <c r="E62" s="4" t="n"/>
      <c r="F62" s="4" t="n"/>
      <c r="G62" s="2" t="n"/>
      <c r="H62" s="5" t="n"/>
      <c r="I62" s="2" t="n"/>
      <c r="J62" s="26" t="n"/>
      <c r="K62" s="27">
        <f>IF(OR($H62="",$J62=""),"",IFERROR($H62*$J62,0))</f>
        <v/>
      </c>
      <c r="L62" s="28">
        <f>IF($C62="","",IFERROR(VLOOKUP($C62,'Összesítő'!$A$18:$C$26,2,FALSE),0))</f>
        <v/>
      </c>
      <c r="M62" s="27">
        <f>IF(OR($K62="",$L62=""),"",IFERROR($K62*$L62,0))</f>
        <v/>
      </c>
      <c r="N62" s="27">
        <f>IF(OR($K62="",$M62=""),"",IFERROR($K62+$M62,0))</f>
        <v/>
      </c>
      <c r="O62" s="27">
        <f>IF($C62="","",IFERROR(VLOOKUP($C62,'Összesítő'!$A$18:$C$26,3,FALSE),0))</f>
        <v/>
      </c>
      <c r="P62" s="27">
        <f>IF(OR($O62="",$N62=""),"",IFERROR($O62-$N62,0))</f>
        <v/>
      </c>
      <c r="Q62" s="2" t="n"/>
      <c r="R62" s="4" t="n"/>
      <c r="S62" s="9">
        <f>IF($P62="","",IF($P62&lt;0,"Keret túllépve",IF($P62=0,"Keret kimerítve","Keret alatt")))</f>
        <v/>
      </c>
    </row>
    <row r="63">
      <c r="A63" s="2" t="n"/>
      <c r="B63" s="3" t="n"/>
      <c r="C63" s="2" t="n"/>
      <c r="D63" s="4" t="n"/>
      <c r="E63" s="4" t="n"/>
      <c r="F63" s="4" t="n"/>
      <c r="G63" s="2" t="n"/>
      <c r="H63" s="5" t="n"/>
      <c r="I63" s="2" t="n"/>
      <c r="J63" s="26" t="n"/>
      <c r="K63" s="29">
        <f>IF(OR($H63="",$J63=""),"",IFERROR($H63*$J63,0))</f>
        <v/>
      </c>
      <c r="L63" s="30">
        <f>IF($C63="","",IFERROR(VLOOKUP($C63,'Összesítő'!$A$18:$C$26,2,FALSE),0))</f>
        <v/>
      </c>
      <c r="M63" s="29">
        <f>IF(OR($K63="",$L63=""),"",IFERROR($K63*$L63,0))</f>
        <v/>
      </c>
      <c r="N63" s="29">
        <f>IF(OR($K63="",$M63=""),"",IFERROR($K63+$M63,0))</f>
        <v/>
      </c>
      <c r="O63" s="29">
        <f>IF($C63="","",IFERROR(VLOOKUP($C63,'Összesítő'!$A$18:$C$26,3,FALSE),0))</f>
        <v/>
      </c>
      <c r="P63" s="29">
        <f>IF(OR($O63="",$N63=""),"",IFERROR($O63-$N63,0))</f>
        <v/>
      </c>
      <c r="Q63" s="2" t="n"/>
      <c r="R63" s="4" t="n"/>
      <c r="S63" s="12">
        <f>IF($P63="","",IF($P63&lt;0,"Keret túllépve",IF($P63=0,"Keret kimerítve","Keret alatt")))</f>
        <v/>
      </c>
    </row>
    <row r="64">
      <c r="A64" s="2" t="n"/>
      <c r="B64" s="3" t="n"/>
      <c r="C64" s="2" t="n"/>
      <c r="D64" s="4" t="n"/>
      <c r="E64" s="4" t="n"/>
      <c r="F64" s="4" t="n"/>
      <c r="G64" s="2" t="n"/>
      <c r="H64" s="5" t="n"/>
      <c r="I64" s="2" t="n"/>
      <c r="J64" s="26" t="n"/>
      <c r="K64" s="27">
        <f>IF(OR($H64="",$J64=""),"",IFERROR($H64*$J64,0))</f>
        <v/>
      </c>
      <c r="L64" s="28">
        <f>IF($C64="","",IFERROR(VLOOKUP($C64,'Összesítő'!$A$18:$C$26,2,FALSE),0))</f>
        <v/>
      </c>
      <c r="M64" s="27">
        <f>IF(OR($K64="",$L64=""),"",IFERROR($K64*$L64,0))</f>
        <v/>
      </c>
      <c r="N64" s="27">
        <f>IF(OR($K64="",$M64=""),"",IFERROR($K64+$M64,0))</f>
        <v/>
      </c>
      <c r="O64" s="27">
        <f>IF($C64="","",IFERROR(VLOOKUP($C64,'Összesítő'!$A$18:$C$26,3,FALSE),0))</f>
        <v/>
      </c>
      <c r="P64" s="27">
        <f>IF(OR($O64="",$N64=""),"",IFERROR($O64-$N64,0))</f>
        <v/>
      </c>
      <c r="Q64" s="2" t="n"/>
      <c r="R64" s="4" t="n"/>
      <c r="S64" s="9">
        <f>IF($P64="","",IF($P64&lt;0,"Keret túllépve",IF($P64=0,"Keret kimerítve","Keret alatt")))</f>
        <v/>
      </c>
    </row>
    <row r="65">
      <c r="A65" s="2" t="n"/>
      <c r="B65" s="3" t="n"/>
      <c r="C65" s="2" t="n"/>
      <c r="D65" s="4" t="n"/>
      <c r="E65" s="4" t="n"/>
      <c r="F65" s="4" t="n"/>
      <c r="G65" s="2" t="n"/>
      <c r="H65" s="5" t="n"/>
      <c r="I65" s="2" t="n"/>
      <c r="J65" s="26" t="n"/>
      <c r="K65" s="29">
        <f>IF(OR($H65="",$J65=""),"",IFERROR($H65*$J65,0))</f>
        <v/>
      </c>
      <c r="L65" s="30">
        <f>IF($C65="","",IFERROR(VLOOKUP($C65,'Összesítő'!$A$18:$C$26,2,FALSE),0))</f>
        <v/>
      </c>
      <c r="M65" s="29">
        <f>IF(OR($K65="",$L65=""),"",IFERROR($K65*$L65,0))</f>
        <v/>
      </c>
      <c r="N65" s="29">
        <f>IF(OR($K65="",$M65=""),"",IFERROR($K65+$M65,0))</f>
        <v/>
      </c>
      <c r="O65" s="29">
        <f>IF($C65="","",IFERROR(VLOOKUP($C65,'Összesítő'!$A$18:$C$26,3,FALSE),0))</f>
        <v/>
      </c>
      <c r="P65" s="29">
        <f>IF(OR($O65="",$N65=""),"",IFERROR($O65-$N65,0))</f>
        <v/>
      </c>
      <c r="Q65" s="2" t="n"/>
      <c r="R65" s="4" t="n"/>
      <c r="S65" s="12">
        <f>IF($P65="","",IF($P65&lt;0,"Keret túllépve",IF($P65=0,"Keret kimerítve","Keret alatt")))</f>
        <v/>
      </c>
    </row>
    <row r="66">
      <c r="A66" s="2" t="n"/>
      <c r="B66" s="3" t="n"/>
      <c r="C66" s="2" t="n"/>
      <c r="D66" s="4" t="n"/>
      <c r="E66" s="4" t="n"/>
      <c r="F66" s="4" t="n"/>
      <c r="G66" s="2" t="n"/>
      <c r="H66" s="5" t="n"/>
      <c r="I66" s="2" t="n"/>
      <c r="J66" s="26" t="n"/>
      <c r="K66" s="27">
        <f>IF(OR($H66="",$J66=""),"",IFERROR($H66*$J66,0))</f>
        <v/>
      </c>
      <c r="L66" s="28">
        <f>IF($C66="","",IFERROR(VLOOKUP($C66,'Összesítő'!$A$18:$C$26,2,FALSE),0))</f>
        <v/>
      </c>
      <c r="M66" s="27">
        <f>IF(OR($K66="",$L66=""),"",IFERROR($K66*$L66,0))</f>
        <v/>
      </c>
      <c r="N66" s="27">
        <f>IF(OR($K66="",$M66=""),"",IFERROR($K66+$M66,0))</f>
        <v/>
      </c>
      <c r="O66" s="27">
        <f>IF($C66="","",IFERROR(VLOOKUP($C66,'Összesítő'!$A$18:$C$26,3,FALSE),0))</f>
        <v/>
      </c>
      <c r="P66" s="27">
        <f>IF(OR($O66="",$N66=""),"",IFERROR($O66-$N66,0))</f>
        <v/>
      </c>
      <c r="Q66" s="2" t="n"/>
      <c r="R66" s="4" t="n"/>
      <c r="S66" s="9">
        <f>IF($P66="","",IF($P66&lt;0,"Keret túllépve",IF($P66=0,"Keret kimerítve","Keret alatt")))</f>
        <v/>
      </c>
    </row>
    <row r="67">
      <c r="A67" s="2" t="n"/>
      <c r="B67" s="3" t="n"/>
      <c r="C67" s="2" t="n"/>
      <c r="D67" s="4" t="n"/>
      <c r="E67" s="4" t="n"/>
      <c r="F67" s="4" t="n"/>
      <c r="G67" s="2" t="n"/>
      <c r="H67" s="5" t="n"/>
      <c r="I67" s="2" t="n"/>
      <c r="J67" s="26" t="n"/>
      <c r="K67" s="29">
        <f>IF(OR($H67="",$J67=""),"",IFERROR($H67*$J67,0))</f>
        <v/>
      </c>
      <c r="L67" s="30">
        <f>IF($C67="","",IFERROR(VLOOKUP($C67,'Összesítő'!$A$18:$C$26,2,FALSE),0))</f>
        <v/>
      </c>
      <c r="M67" s="29">
        <f>IF(OR($K67="",$L67=""),"",IFERROR($K67*$L67,0))</f>
        <v/>
      </c>
      <c r="N67" s="29">
        <f>IF(OR($K67="",$M67=""),"",IFERROR($K67+$M67,0))</f>
        <v/>
      </c>
      <c r="O67" s="29">
        <f>IF($C67="","",IFERROR(VLOOKUP($C67,'Összesítő'!$A$18:$C$26,3,FALSE),0))</f>
        <v/>
      </c>
      <c r="P67" s="29">
        <f>IF(OR($O67="",$N67=""),"",IFERROR($O67-$N67,0))</f>
        <v/>
      </c>
      <c r="Q67" s="2" t="n"/>
      <c r="R67" s="4" t="n"/>
      <c r="S67" s="12">
        <f>IF($P67="","",IF($P67&lt;0,"Keret túllépve",IF($P67=0,"Keret kimerítve","Keret alatt")))</f>
        <v/>
      </c>
    </row>
    <row r="68">
      <c r="A68" s="2" t="n"/>
      <c r="B68" s="3" t="n"/>
      <c r="C68" s="2" t="n"/>
      <c r="D68" s="4" t="n"/>
      <c r="E68" s="4" t="n"/>
      <c r="F68" s="4" t="n"/>
      <c r="G68" s="2" t="n"/>
      <c r="H68" s="5" t="n"/>
      <c r="I68" s="2" t="n"/>
      <c r="J68" s="26" t="n"/>
      <c r="K68" s="27">
        <f>IF(OR($H68="",$J68=""),"",IFERROR($H68*$J68,0))</f>
        <v/>
      </c>
      <c r="L68" s="28">
        <f>IF($C68="","",IFERROR(VLOOKUP($C68,'Összesítő'!$A$18:$C$26,2,FALSE),0))</f>
        <v/>
      </c>
      <c r="M68" s="27">
        <f>IF(OR($K68="",$L68=""),"",IFERROR($K68*$L68,0))</f>
        <v/>
      </c>
      <c r="N68" s="27">
        <f>IF(OR($K68="",$M68=""),"",IFERROR($K68+$M68,0))</f>
        <v/>
      </c>
      <c r="O68" s="27">
        <f>IF($C68="","",IFERROR(VLOOKUP($C68,'Összesítő'!$A$18:$C$26,3,FALSE),0))</f>
        <v/>
      </c>
      <c r="P68" s="27">
        <f>IF(OR($O68="",$N68=""),"",IFERROR($O68-$N68,0))</f>
        <v/>
      </c>
      <c r="Q68" s="2" t="n"/>
      <c r="R68" s="4" t="n"/>
      <c r="S68" s="9">
        <f>IF($P68="","",IF($P68&lt;0,"Keret túllépve",IF($P68=0,"Keret kimerítve","Keret alatt")))</f>
        <v/>
      </c>
    </row>
    <row r="69">
      <c r="A69" s="2" t="n"/>
      <c r="B69" s="3" t="n"/>
      <c r="C69" s="2" t="n"/>
      <c r="D69" s="4" t="n"/>
      <c r="E69" s="4" t="n"/>
      <c r="F69" s="4" t="n"/>
      <c r="G69" s="2" t="n"/>
      <c r="H69" s="5" t="n"/>
      <c r="I69" s="2" t="n"/>
      <c r="J69" s="26" t="n"/>
      <c r="K69" s="29">
        <f>IF(OR($H69="",$J69=""),"",IFERROR($H69*$J69,0))</f>
        <v/>
      </c>
      <c r="L69" s="30">
        <f>IF($C69="","",IFERROR(VLOOKUP($C69,'Összesítő'!$A$18:$C$26,2,FALSE),0))</f>
        <v/>
      </c>
      <c r="M69" s="29">
        <f>IF(OR($K69="",$L69=""),"",IFERROR($K69*$L69,0))</f>
        <v/>
      </c>
      <c r="N69" s="29">
        <f>IF(OR($K69="",$M69=""),"",IFERROR($K69+$M69,0))</f>
        <v/>
      </c>
      <c r="O69" s="29">
        <f>IF($C69="","",IFERROR(VLOOKUP($C69,'Összesítő'!$A$18:$C$26,3,FALSE),0))</f>
        <v/>
      </c>
      <c r="P69" s="29">
        <f>IF(OR($O69="",$N69=""),"",IFERROR($O69-$N69,0))</f>
        <v/>
      </c>
      <c r="Q69" s="2" t="n"/>
      <c r="R69" s="4" t="n"/>
      <c r="S69" s="12">
        <f>IF($P69="","",IF($P69&lt;0,"Keret túllépve",IF($P69=0,"Keret kimerítve","Keret alatt")))</f>
        <v/>
      </c>
    </row>
    <row r="70">
      <c r="A70" s="2" t="n"/>
      <c r="B70" s="3" t="n"/>
      <c r="C70" s="2" t="n"/>
      <c r="D70" s="4" t="n"/>
      <c r="E70" s="4" t="n"/>
      <c r="F70" s="4" t="n"/>
      <c r="G70" s="2" t="n"/>
      <c r="H70" s="5" t="n"/>
      <c r="I70" s="2" t="n"/>
      <c r="J70" s="26" t="n"/>
      <c r="K70" s="27">
        <f>IF(OR($H70="",$J70=""),"",IFERROR($H70*$J70,0))</f>
        <v/>
      </c>
      <c r="L70" s="28">
        <f>IF($C70="","",IFERROR(VLOOKUP($C70,'Összesítő'!$A$18:$C$26,2,FALSE),0))</f>
        <v/>
      </c>
      <c r="M70" s="27">
        <f>IF(OR($K70="",$L70=""),"",IFERROR($K70*$L70,0))</f>
        <v/>
      </c>
      <c r="N70" s="27">
        <f>IF(OR($K70="",$M70=""),"",IFERROR($K70+$M70,0))</f>
        <v/>
      </c>
      <c r="O70" s="27">
        <f>IF($C70="","",IFERROR(VLOOKUP($C70,'Összesítő'!$A$18:$C$26,3,FALSE),0))</f>
        <v/>
      </c>
      <c r="P70" s="27">
        <f>IF(OR($O70="",$N70=""),"",IFERROR($O70-$N70,0))</f>
        <v/>
      </c>
      <c r="Q70" s="2" t="n"/>
      <c r="R70" s="4" t="n"/>
      <c r="S70" s="9">
        <f>IF($P70="","",IF($P70&lt;0,"Keret túllépve",IF($P70=0,"Keret kimerítve","Keret alatt")))</f>
        <v/>
      </c>
    </row>
    <row r="71">
      <c r="A71" s="2" t="n"/>
      <c r="B71" s="3" t="n"/>
      <c r="C71" s="2" t="n"/>
      <c r="D71" s="4" t="n"/>
      <c r="E71" s="4" t="n"/>
      <c r="F71" s="4" t="n"/>
      <c r="G71" s="2" t="n"/>
      <c r="H71" s="5" t="n"/>
      <c r="I71" s="2" t="n"/>
      <c r="J71" s="26" t="n"/>
      <c r="K71" s="29">
        <f>IF(OR($H71="",$J71=""),"",IFERROR($H71*$J71,0))</f>
        <v/>
      </c>
      <c r="L71" s="30">
        <f>IF($C71="","",IFERROR(VLOOKUP($C71,'Összesítő'!$A$18:$C$26,2,FALSE),0))</f>
        <v/>
      </c>
      <c r="M71" s="29">
        <f>IF(OR($K71="",$L71=""),"",IFERROR($K71*$L71,0))</f>
        <v/>
      </c>
      <c r="N71" s="29">
        <f>IF(OR($K71="",$M71=""),"",IFERROR($K71+$M71,0))</f>
        <v/>
      </c>
      <c r="O71" s="29">
        <f>IF($C71="","",IFERROR(VLOOKUP($C71,'Összesítő'!$A$18:$C$26,3,FALSE),0))</f>
        <v/>
      </c>
      <c r="P71" s="29">
        <f>IF(OR($O71="",$N71=""),"",IFERROR($O71-$N71,0))</f>
        <v/>
      </c>
      <c r="Q71" s="2" t="n"/>
      <c r="R71" s="4" t="n"/>
      <c r="S71" s="12">
        <f>IF($P71="","",IF($P71&lt;0,"Keret túllépve",IF($P71=0,"Keret kimerítve","Keret alatt")))</f>
        <v/>
      </c>
    </row>
    <row r="72">
      <c r="A72" s="2" t="n"/>
      <c r="B72" s="3" t="n"/>
      <c r="C72" s="2" t="n"/>
      <c r="D72" s="4" t="n"/>
      <c r="E72" s="4" t="n"/>
      <c r="F72" s="4" t="n"/>
      <c r="G72" s="2" t="n"/>
      <c r="H72" s="5" t="n"/>
      <c r="I72" s="2" t="n"/>
      <c r="J72" s="26" t="n"/>
      <c r="K72" s="27">
        <f>IF(OR($H72="",$J72=""),"",IFERROR($H72*$J72,0))</f>
        <v/>
      </c>
      <c r="L72" s="28">
        <f>IF($C72="","",IFERROR(VLOOKUP($C72,'Összesítő'!$A$18:$C$26,2,FALSE),0))</f>
        <v/>
      </c>
      <c r="M72" s="27">
        <f>IF(OR($K72="",$L72=""),"",IFERROR($K72*$L72,0))</f>
        <v/>
      </c>
      <c r="N72" s="27">
        <f>IF(OR($K72="",$M72=""),"",IFERROR($K72+$M72,0))</f>
        <v/>
      </c>
      <c r="O72" s="27">
        <f>IF($C72="","",IFERROR(VLOOKUP($C72,'Összesítő'!$A$18:$C$26,3,FALSE),0))</f>
        <v/>
      </c>
      <c r="P72" s="27">
        <f>IF(OR($O72="",$N72=""),"",IFERROR($O72-$N72,0))</f>
        <v/>
      </c>
      <c r="Q72" s="2" t="n"/>
      <c r="R72" s="4" t="n"/>
      <c r="S72" s="9">
        <f>IF($P72="","",IF($P72&lt;0,"Keret túllépve",IF($P72=0,"Keret kimerítve","Keret alatt")))</f>
        <v/>
      </c>
    </row>
    <row r="73">
      <c r="A73" s="2" t="n"/>
      <c r="B73" s="3" t="n"/>
      <c r="C73" s="2" t="n"/>
      <c r="D73" s="4" t="n"/>
      <c r="E73" s="4" t="n"/>
      <c r="F73" s="4" t="n"/>
      <c r="G73" s="2" t="n"/>
      <c r="H73" s="5" t="n"/>
      <c r="I73" s="2" t="n"/>
      <c r="J73" s="26" t="n"/>
      <c r="K73" s="29">
        <f>IF(OR($H73="",$J73=""),"",IFERROR($H73*$J73,0))</f>
        <v/>
      </c>
      <c r="L73" s="30">
        <f>IF($C73="","",IFERROR(VLOOKUP($C73,'Összesítő'!$A$18:$C$26,2,FALSE),0))</f>
        <v/>
      </c>
      <c r="M73" s="29">
        <f>IF(OR($K73="",$L73=""),"",IFERROR($K73*$L73,0))</f>
        <v/>
      </c>
      <c r="N73" s="29">
        <f>IF(OR($K73="",$M73=""),"",IFERROR($K73+$M73,0))</f>
        <v/>
      </c>
      <c r="O73" s="29">
        <f>IF($C73="","",IFERROR(VLOOKUP($C73,'Összesítő'!$A$18:$C$26,3,FALSE),0))</f>
        <v/>
      </c>
      <c r="P73" s="29">
        <f>IF(OR($O73="",$N73=""),"",IFERROR($O73-$N73,0))</f>
        <v/>
      </c>
      <c r="Q73" s="2" t="n"/>
      <c r="R73" s="4" t="n"/>
      <c r="S73" s="12">
        <f>IF($P73="","",IF($P73&lt;0,"Keret túllépve",IF($P73=0,"Keret kimerítve","Keret alatt")))</f>
        <v/>
      </c>
    </row>
    <row r="74">
      <c r="A74" s="2" t="n"/>
      <c r="B74" s="3" t="n"/>
      <c r="C74" s="2" t="n"/>
      <c r="D74" s="4" t="n"/>
      <c r="E74" s="4" t="n"/>
      <c r="F74" s="4" t="n"/>
      <c r="G74" s="2" t="n"/>
      <c r="H74" s="5" t="n"/>
      <c r="I74" s="2" t="n"/>
      <c r="J74" s="26" t="n"/>
      <c r="K74" s="27">
        <f>IF(OR($H74="",$J74=""),"",IFERROR($H74*$J74,0))</f>
        <v/>
      </c>
      <c r="L74" s="28">
        <f>IF($C74="","",IFERROR(VLOOKUP($C74,'Összesítő'!$A$18:$C$26,2,FALSE),0))</f>
        <v/>
      </c>
      <c r="M74" s="27">
        <f>IF(OR($K74="",$L74=""),"",IFERROR($K74*$L74,0))</f>
        <v/>
      </c>
      <c r="N74" s="27">
        <f>IF(OR($K74="",$M74=""),"",IFERROR($K74+$M74,0))</f>
        <v/>
      </c>
      <c r="O74" s="27">
        <f>IF($C74="","",IFERROR(VLOOKUP($C74,'Összesítő'!$A$18:$C$26,3,FALSE),0))</f>
        <v/>
      </c>
      <c r="P74" s="27">
        <f>IF(OR($O74="",$N74=""),"",IFERROR($O74-$N74,0))</f>
        <v/>
      </c>
      <c r="Q74" s="2" t="n"/>
      <c r="R74" s="4" t="n"/>
      <c r="S74" s="9">
        <f>IF($P74="","",IF($P74&lt;0,"Keret túllépve",IF($P74=0,"Keret kimerítve","Keret alatt")))</f>
        <v/>
      </c>
    </row>
    <row r="75">
      <c r="A75" s="2" t="n"/>
      <c r="B75" s="3" t="n"/>
      <c r="C75" s="2" t="n"/>
      <c r="D75" s="4" t="n"/>
      <c r="E75" s="4" t="n"/>
      <c r="F75" s="4" t="n"/>
      <c r="G75" s="2" t="n"/>
      <c r="H75" s="5" t="n"/>
      <c r="I75" s="2" t="n"/>
      <c r="J75" s="26" t="n"/>
      <c r="K75" s="29">
        <f>IF(OR($H75="",$J75=""),"",IFERROR($H75*$J75,0))</f>
        <v/>
      </c>
      <c r="L75" s="30">
        <f>IF($C75="","",IFERROR(VLOOKUP($C75,'Összesítő'!$A$18:$C$26,2,FALSE),0))</f>
        <v/>
      </c>
      <c r="M75" s="29">
        <f>IF(OR($K75="",$L75=""),"",IFERROR($K75*$L75,0))</f>
        <v/>
      </c>
      <c r="N75" s="29">
        <f>IF(OR($K75="",$M75=""),"",IFERROR($K75+$M75,0))</f>
        <v/>
      </c>
      <c r="O75" s="29">
        <f>IF($C75="","",IFERROR(VLOOKUP($C75,'Összesítő'!$A$18:$C$26,3,FALSE),0))</f>
        <v/>
      </c>
      <c r="P75" s="29">
        <f>IF(OR($O75="",$N75=""),"",IFERROR($O75-$N75,0))</f>
        <v/>
      </c>
      <c r="Q75" s="2" t="n"/>
      <c r="R75" s="4" t="n"/>
      <c r="S75" s="12">
        <f>IF($P75="","",IF($P75&lt;0,"Keret túllépve",IF($P75=0,"Keret kimerítve","Keret alatt")))</f>
        <v/>
      </c>
    </row>
    <row r="76">
      <c r="A76" s="2" t="n"/>
      <c r="B76" s="3" t="n"/>
      <c r="C76" s="2" t="n"/>
      <c r="D76" s="4" t="n"/>
      <c r="E76" s="4" t="n"/>
      <c r="F76" s="4" t="n"/>
      <c r="G76" s="2" t="n"/>
      <c r="H76" s="5" t="n"/>
      <c r="I76" s="2" t="n"/>
      <c r="J76" s="26" t="n"/>
      <c r="K76" s="27">
        <f>IF(OR($H76="",$J76=""),"",IFERROR($H76*$J76,0))</f>
        <v/>
      </c>
      <c r="L76" s="28">
        <f>IF($C76="","",IFERROR(VLOOKUP($C76,'Összesítő'!$A$18:$C$26,2,FALSE),0))</f>
        <v/>
      </c>
      <c r="M76" s="27">
        <f>IF(OR($K76="",$L76=""),"",IFERROR($K76*$L76,0))</f>
        <v/>
      </c>
      <c r="N76" s="27">
        <f>IF(OR($K76="",$M76=""),"",IFERROR($K76+$M76,0))</f>
        <v/>
      </c>
      <c r="O76" s="27">
        <f>IF($C76="","",IFERROR(VLOOKUP($C76,'Összesítő'!$A$18:$C$26,3,FALSE),0))</f>
        <v/>
      </c>
      <c r="P76" s="27">
        <f>IF(OR($O76="",$N76=""),"",IFERROR($O76-$N76,0))</f>
        <v/>
      </c>
      <c r="Q76" s="2" t="n"/>
      <c r="R76" s="4" t="n"/>
      <c r="S76" s="9">
        <f>IF($P76="","",IF($P76&lt;0,"Keret túllépve",IF($P76=0,"Keret kimerítve","Keret alatt")))</f>
        <v/>
      </c>
    </row>
    <row r="77">
      <c r="A77" s="2" t="n"/>
      <c r="B77" s="3" t="n"/>
      <c r="C77" s="2" t="n"/>
      <c r="D77" s="4" t="n"/>
      <c r="E77" s="4" t="n"/>
      <c r="F77" s="4" t="n"/>
      <c r="G77" s="2" t="n"/>
      <c r="H77" s="5" t="n"/>
      <c r="I77" s="2" t="n"/>
      <c r="J77" s="26" t="n"/>
      <c r="K77" s="29">
        <f>IF(OR($H77="",$J77=""),"",IFERROR($H77*$J77,0))</f>
        <v/>
      </c>
      <c r="L77" s="30">
        <f>IF($C77="","",IFERROR(VLOOKUP($C77,'Összesítő'!$A$18:$C$26,2,FALSE),0))</f>
        <v/>
      </c>
      <c r="M77" s="29">
        <f>IF(OR($K77="",$L77=""),"",IFERROR($K77*$L77,0))</f>
        <v/>
      </c>
      <c r="N77" s="29">
        <f>IF(OR($K77="",$M77=""),"",IFERROR($K77+$M77,0))</f>
        <v/>
      </c>
      <c r="O77" s="29">
        <f>IF($C77="","",IFERROR(VLOOKUP($C77,'Összesítő'!$A$18:$C$26,3,FALSE),0))</f>
        <v/>
      </c>
      <c r="P77" s="29">
        <f>IF(OR($O77="",$N77=""),"",IFERROR($O77-$N77,0))</f>
        <v/>
      </c>
      <c r="Q77" s="2" t="n"/>
      <c r="R77" s="4" t="n"/>
      <c r="S77" s="12">
        <f>IF($P77="","",IF($P77&lt;0,"Keret túllépve",IF($P77=0,"Keret kimerítve","Keret alatt")))</f>
        <v/>
      </c>
    </row>
    <row r="78">
      <c r="A78" s="2" t="n"/>
      <c r="B78" s="3" t="n"/>
      <c r="C78" s="2" t="n"/>
      <c r="D78" s="4" t="n"/>
      <c r="E78" s="4" t="n"/>
      <c r="F78" s="4" t="n"/>
      <c r="G78" s="2" t="n"/>
      <c r="H78" s="5" t="n"/>
      <c r="I78" s="2" t="n"/>
      <c r="J78" s="26" t="n"/>
      <c r="K78" s="27">
        <f>IF(OR($H78="",$J78=""),"",IFERROR($H78*$J78,0))</f>
        <v/>
      </c>
      <c r="L78" s="28">
        <f>IF($C78="","",IFERROR(VLOOKUP($C78,'Összesítő'!$A$18:$C$26,2,FALSE),0))</f>
        <v/>
      </c>
      <c r="M78" s="27">
        <f>IF(OR($K78="",$L78=""),"",IFERROR($K78*$L78,0))</f>
        <v/>
      </c>
      <c r="N78" s="27">
        <f>IF(OR($K78="",$M78=""),"",IFERROR($K78+$M78,0))</f>
        <v/>
      </c>
      <c r="O78" s="27">
        <f>IF($C78="","",IFERROR(VLOOKUP($C78,'Összesítő'!$A$18:$C$26,3,FALSE),0))</f>
        <v/>
      </c>
      <c r="P78" s="27">
        <f>IF(OR($O78="",$N78=""),"",IFERROR($O78-$N78,0))</f>
        <v/>
      </c>
      <c r="Q78" s="2" t="n"/>
      <c r="R78" s="4" t="n"/>
      <c r="S78" s="9">
        <f>IF($P78="","",IF($P78&lt;0,"Keret túllépve",IF($P78=0,"Keret kimerítve","Keret alatt")))</f>
        <v/>
      </c>
    </row>
    <row r="79">
      <c r="A79" s="2" t="n"/>
      <c r="B79" s="3" t="n"/>
      <c r="C79" s="2" t="n"/>
      <c r="D79" s="4" t="n"/>
      <c r="E79" s="4" t="n"/>
      <c r="F79" s="4" t="n"/>
      <c r="G79" s="2" t="n"/>
      <c r="H79" s="5" t="n"/>
      <c r="I79" s="2" t="n"/>
      <c r="J79" s="26" t="n"/>
      <c r="K79" s="29">
        <f>IF(OR($H79="",$J79=""),"",IFERROR($H79*$J79,0))</f>
        <v/>
      </c>
      <c r="L79" s="30">
        <f>IF($C79="","",IFERROR(VLOOKUP($C79,'Összesítő'!$A$18:$C$26,2,FALSE),0))</f>
        <v/>
      </c>
      <c r="M79" s="29">
        <f>IF(OR($K79="",$L79=""),"",IFERROR($K79*$L79,0))</f>
        <v/>
      </c>
      <c r="N79" s="29">
        <f>IF(OR($K79="",$M79=""),"",IFERROR($K79+$M79,0))</f>
        <v/>
      </c>
      <c r="O79" s="29">
        <f>IF($C79="","",IFERROR(VLOOKUP($C79,'Összesítő'!$A$18:$C$26,3,FALSE),0))</f>
        <v/>
      </c>
      <c r="P79" s="29">
        <f>IF(OR($O79="",$N79=""),"",IFERROR($O79-$N79,0))</f>
        <v/>
      </c>
      <c r="Q79" s="2" t="n"/>
      <c r="R79" s="4" t="n"/>
      <c r="S79" s="12">
        <f>IF($P79="","",IF($P79&lt;0,"Keret túllépve",IF($P79=0,"Keret kimerítve","Keret alatt")))</f>
        <v/>
      </c>
    </row>
    <row r="80">
      <c r="A80" s="2" t="n"/>
      <c r="B80" s="3" t="n"/>
      <c r="C80" s="2" t="n"/>
      <c r="D80" s="4" t="n"/>
      <c r="E80" s="4" t="n"/>
      <c r="F80" s="4" t="n"/>
      <c r="G80" s="2" t="n"/>
      <c r="H80" s="5" t="n"/>
      <c r="I80" s="2" t="n"/>
      <c r="J80" s="26" t="n"/>
      <c r="K80" s="27">
        <f>IF(OR($H80="",$J80=""),"",IFERROR($H80*$J80,0))</f>
        <v/>
      </c>
      <c r="L80" s="28">
        <f>IF($C80="","",IFERROR(VLOOKUP($C80,'Összesítő'!$A$18:$C$26,2,FALSE),0))</f>
        <v/>
      </c>
      <c r="M80" s="27">
        <f>IF(OR($K80="",$L80=""),"",IFERROR($K80*$L80,0))</f>
        <v/>
      </c>
      <c r="N80" s="27">
        <f>IF(OR($K80="",$M80=""),"",IFERROR($K80+$M80,0))</f>
        <v/>
      </c>
      <c r="O80" s="27">
        <f>IF($C80="","",IFERROR(VLOOKUP($C80,'Összesítő'!$A$18:$C$26,3,FALSE),0))</f>
        <v/>
      </c>
      <c r="P80" s="27">
        <f>IF(OR($O80="",$N80=""),"",IFERROR($O80-$N80,0))</f>
        <v/>
      </c>
      <c r="Q80" s="2" t="n"/>
      <c r="R80" s="4" t="n"/>
      <c r="S80" s="9">
        <f>IF($P80="","",IF($P80&lt;0,"Keret túllépve",IF($P80=0,"Keret kimerítve","Keret alatt")))</f>
        <v/>
      </c>
    </row>
    <row r="81">
      <c r="A81" s="2" t="n"/>
      <c r="B81" s="3" t="n"/>
      <c r="C81" s="2" t="n"/>
      <c r="D81" s="4" t="n"/>
      <c r="E81" s="4" t="n"/>
      <c r="F81" s="4" t="n"/>
      <c r="G81" s="2" t="n"/>
      <c r="H81" s="5" t="n"/>
      <c r="I81" s="2" t="n"/>
      <c r="J81" s="26" t="n"/>
      <c r="K81" s="29">
        <f>IF(OR($H81="",$J81=""),"",IFERROR($H81*$J81,0))</f>
        <v/>
      </c>
      <c r="L81" s="30">
        <f>IF($C81="","",IFERROR(VLOOKUP($C81,'Összesítő'!$A$18:$C$26,2,FALSE),0))</f>
        <v/>
      </c>
      <c r="M81" s="29">
        <f>IF(OR($K81="",$L81=""),"",IFERROR($K81*$L81,0))</f>
        <v/>
      </c>
      <c r="N81" s="29">
        <f>IF(OR($K81="",$M81=""),"",IFERROR($K81+$M81,0))</f>
        <v/>
      </c>
      <c r="O81" s="29">
        <f>IF($C81="","",IFERROR(VLOOKUP($C81,'Összesítő'!$A$18:$C$26,3,FALSE),0))</f>
        <v/>
      </c>
      <c r="P81" s="29">
        <f>IF(OR($O81="",$N81=""),"",IFERROR($O81-$N81,0))</f>
        <v/>
      </c>
      <c r="Q81" s="2" t="n"/>
      <c r="R81" s="4" t="n"/>
      <c r="S81" s="12">
        <f>IF($P81="","",IF($P81&lt;0,"Keret túllépve",IF($P81=0,"Keret kimerítve","Keret alatt")))</f>
        <v/>
      </c>
    </row>
    <row r="82">
      <c r="A82" s="2" t="n"/>
      <c r="B82" s="3" t="n"/>
      <c r="C82" s="2" t="n"/>
      <c r="D82" s="4" t="n"/>
      <c r="E82" s="4" t="n"/>
      <c r="F82" s="4" t="n"/>
      <c r="G82" s="2" t="n"/>
      <c r="H82" s="5" t="n"/>
      <c r="I82" s="2" t="n"/>
      <c r="J82" s="26" t="n"/>
      <c r="K82" s="27">
        <f>IF(OR($H82="",$J82=""),"",IFERROR($H82*$J82,0))</f>
        <v/>
      </c>
      <c r="L82" s="28">
        <f>IF($C82="","",IFERROR(VLOOKUP($C82,'Összesítő'!$A$18:$C$26,2,FALSE),0))</f>
        <v/>
      </c>
      <c r="M82" s="27">
        <f>IF(OR($K82="",$L82=""),"",IFERROR($K82*$L82,0))</f>
        <v/>
      </c>
      <c r="N82" s="27">
        <f>IF(OR($K82="",$M82=""),"",IFERROR($K82+$M82,0))</f>
        <v/>
      </c>
      <c r="O82" s="27">
        <f>IF($C82="","",IFERROR(VLOOKUP($C82,'Összesítő'!$A$18:$C$26,3,FALSE),0))</f>
        <v/>
      </c>
      <c r="P82" s="27">
        <f>IF(OR($O82="",$N82=""),"",IFERROR($O82-$N82,0))</f>
        <v/>
      </c>
      <c r="Q82" s="2" t="n"/>
      <c r="R82" s="4" t="n"/>
      <c r="S82" s="9">
        <f>IF($P82="","",IF($P82&lt;0,"Keret túllépve",IF($P82=0,"Keret kimerítve","Keret alatt")))</f>
        <v/>
      </c>
    </row>
    <row r="83">
      <c r="A83" s="2" t="n"/>
      <c r="B83" s="3" t="n"/>
      <c r="C83" s="2" t="n"/>
      <c r="D83" s="4" t="n"/>
      <c r="E83" s="4" t="n"/>
      <c r="F83" s="4" t="n"/>
      <c r="G83" s="2" t="n"/>
      <c r="H83" s="5" t="n"/>
      <c r="I83" s="2" t="n"/>
      <c r="J83" s="26" t="n"/>
      <c r="K83" s="29">
        <f>IF(OR($H83="",$J83=""),"",IFERROR($H83*$J83,0))</f>
        <v/>
      </c>
      <c r="L83" s="30">
        <f>IF($C83="","",IFERROR(VLOOKUP($C83,'Összesítő'!$A$18:$C$26,2,FALSE),0))</f>
        <v/>
      </c>
      <c r="M83" s="29">
        <f>IF(OR($K83="",$L83=""),"",IFERROR($K83*$L83,0))</f>
        <v/>
      </c>
      <c r="N83" s="29">
        <f>IF(OR($K83="",$M83=""),"",IFERROR($K83+$M83,0))</f>
        <v/>
      </c>
      <c r="O83" s="29">
        <f>IF($C83="","",IFERROR(VLOOKUP($C83,'Összesítő'!$A$18:$C$26,3,FALSE),0))</f>
        <v/>
      </c>
      <c r="P83" s="29">
        <f>IF(OR($O83="",$N83=""),"",IFERROR($O83-$N83,0))</f>
        <v/>
      </c>
      <c r="Q83" s="2" t="n"/>
      <c r="R83" s="4" t="n"/>
      <c r="S83" s="12">
        <f>IF($P83="","",IF($P83&lt;0,"Keret túllépve",IF($P83=0,"Keret kimerítve","Keret alatt")))</f>
        <v/>
      </c>
    </row>
    <row r="84">
      <c r="A84" s="2" t="n"/>
      <c r="B84" s="3" t="n"/>
      <c r="C84" s="2" t="n"/>
      <c r="D84" s="4" t="n"/>
      <c r="E84" s="4" t="n"/>
      <c r="F84" s="4" t="n"/>
      <c r="G84" s="2" t="n"/>
      <c r="H84" s="5" t="n"/>
      <c r="I84" s="2" t="n"/>
      <c r="J84" s="26" t="n"/>
      <c r="K84" s="27">
        <f>IF(OR($H84="",$J84=""),"",IFERROR($H84*$J84,0))</f>
        <v/>
      </c>
      <c r="L84" s="28">
        <f>IF($C84="","",IFERROR(VLOOKUP($C84,'Összesítő'!$A$18:$C$26,2,FALSE),0))</f>
        <v/>
      </c>
      <c r="M84" s="27">
        <f>IF(OR($K84="",$L84=""),"",IFERROR($K84*$L84,0))</f>
        <v/>
      </c>
      <c r="N84" s="27">
        <f>IF(OR($K84="",$M84=""),"",IFERROR($K84+$M84,0))</f>
        <v/>
      </c>
      <c r="O84" s="27">
        <f>IF($C84="","",IFERROR(VLOOKUP($C84,'Összesítő'!$A$18:$C$26,3,FALSE),0))</f>
        <v/>
      </c>
      <c r="P84" s="27">
        <f>IF(OR($O84="",$N84=""),"",IFERROR($O84-$N84,0))</f>
        <v/>
      </c>
      <c r="Q84" s="2" t="n"/>
      <c r="R84" s="4" t="n"/>
      <c r="S84" s="9">
        <f>IF($P84="","",IF($P84&lt;0,"Keret túllépve",IF($P84=0,"Keret kimerítve","Keret alatt")))</f>
        <v/>
      </c>
    </row>
    <row r="85">
      <c r="A85" s="2" t="n"/>
      <c r="B85" s="3" t="n"/>
      <c r="C85" s="2" t="n"/>
      <c r="D85" s="4" t="n"/>
      <c r="E85" s="4" t="n"/>
      <c r="F85" s="4" t="n"/>
      <c r="G85" s="2" t="n"/>
      <c r="H85" s="5" t="n"/>
      <c r="I85" s="2" t="n"/>
      <c r="J85" s="26" t="n"/>
      <c r="K85" s="29">
        <f>IF(OR($H85="",$J85=""),"",IFERROR($H85*$J85,0))</f>
        <v/>
      </c>
      <c r="L85" s="30">
        <f>IF($C85="","",IFERROR(VLOOKUP($C85,'Összesítő'!$A$18:$C$26,2,FALSE),0))</f>
        <v/>
      </c>
      <c r="M85" s="29">
        <f>IF(OR($K85="",$L85=""),"",IFERROR($K85*$L85,0))</f>
        <v/>
      </c>
      <c r="N85" s="29">
        <f>IF(OR($K85="",$M85=""),"",IFERROR($K85+$M85,0))</f>
        <v/>
      </c>
      <c r="O85" s="29">
        <f>IF($C85="","",IFERROR(VLOOKUP($C85,'Összesítő'!$A$18:$C$26,3,FALSE),0))</f>
        <v/>
      </c>
      <c r="P85" s="29">
        <f>IF(OR($O85="",$N85=""),"",IFERROR($O85-$N85,0))</f>
        <v/>
      </c>
      <c r="Q85" s="2" t="n"/>
      <c r="R85" s="4" t="n"/>
      <c r="S85" s="12">
        <f>IF($P85="","",IF($P85&lt;0,"Keret túllépve",IF($P85=0,"Keret kimerítve","Keret alatt")))</f>
        <v/>
      </c>
    </row>
    <row r="86">
      <c r="A86" s="2" t="n"/>
      <c r="B86" s="3" t="n"/>
      <c r="C86" s="2" t="n"/>
      <c r="D86" s="4" t="n"/>
      <c r="E86" s="4" t="n"/>
      <c r="F86" s="4" t="n"/>
      <c r="G86" s="2" t="n"/>
      <c r="H86" s="5" t="n"/>
      <c r="I86" s="2" t="n"/>
      <c r="J86" s="26" t="n"/>
      <c r="K86" s="27">
        <f>IF(OR($H86="",$J86=""),"",IFERROR($H86*$J86,0))</f>
        <v/>
      </c>
      <c r="L86" s="28">
        <f>IF($C86="","",IFERROR(VLOOKUP($C86,'Összesítő'!$A$18:$C$26,2,FALSE),0))</f>
        <v/>
      </c>
      <c r="M86" s="27">
        <f>IF(OR($K86="",$L86=""),"",IFERROR($K86*$L86,0))</f>
        <v/>
      </c>
      <c r="N86" s="27">
        <f>IF(OR($K86="",$M86=""),"",IFERROR($K86+$M86,0))</f>
        <v/>
      </c>
      <c r="O86" s="27">
        <f>IF($C86="","",IFERROR(VLOOKUP($C86,'Összesítő'!$A$18:$C$26,3,FALSE),0))</f>
        <v/>
      </c>
      <c r="P86" s="27">
        <f>IF(OR($O86="",$N86=""),"",IFERROR($O86-$N86,0))</f>
        <v/>
      </c>
      <c r="Q86" s="2" t="n"/>
      <c r="R86" s="4" t="n"/>
      <c r="S86" s="9">
        <f>IF($P86="","",IF($P86&lt;0,"Keret túllépve",IF($P86=0,"Keret kimerítve","Keret alatt")))</f>
        <v/>
      </c>
    </row>
    <row r="87">
      <c r="A87" s="2" t="n"/>
      <c r="B87" s="3" t="n"/>
      <c r="C87" s="2" t="n"/>
      <c r="D87" s="4" t="n"/>
      <c r="E87" s="4" t="n"/>
      <c r="F87" s="4" t="n"/>
      <c r="G87" s="2" t="n"/>
      <c r="H87" s="5" t="n"/>
      <c r="I87" s="2" t="n"/>
      <c r="J87" s="26" t="n"/>
      <c r="K87" s="29">
        <f>IF(OR($H87="",$J87=""),"",IFERROR($H87*$J87,0))</f>
        <v/>
      </c>
      <c r="L87" s="30">
        <f>IF($C87="","",IFERROR(VLOOKUP($C87,'Összesítő'!$A$18:$C$26,2,FALSE),0))</f>
        <v/>
      </c>
      <c r="M87" s="29">
        <f>IF(OR($K87="",$L87=""),"",IFERROR($K87*$L87,0))</f>
        <v/>
      </c>
      <c r="N87" s="29">
        <f>IF(OR($K87="",$M87=""),"",IFERROR($K87+$M87,0))</f>
        <v/>
      </c>
      <c r="O87" s="29">
        <f>IF($C87="","",IFERROR(VLOOKUP($C87,'Összesítő'!$A$18:$C$26,3,FALSE),0))</f>
        <v/>
      </c>
      <c r="P87" s="29">
        <f>IF(OR($O87="",$N87=""),"",IFERROR($O87-$N87,0))</f>
        <v/>
      </c>
      <c r="Q87" s="2" t="n"/>
      <c r="R87" s="4" t="n"/>
      <c r="S87" s="12">
        <f>IF($P87="","",IF($P87&lt;0,"Keret túllépve",IF($P87=0,"Keret kimerítve","Keret alatt")))</f>
        <v/>
      </c>
    </row>
    <row r="88">
      <c r="A88" s="2" t="n"/>
      <c r="B88" s="3" t="n"/>
      <c r="C88" s="2" t="n"/>
      <c r="D88" s="4" t="n"/>
      <c r="E88" s="4" t="n"/>
      <c r="F88" s="4" t="n"/>
      <c r="G88" s="2" t="n"/>
      <c r="H88" s="5" t="n"/>
      <c r="I88" s="2" t="n"/>
      <c r="J88" s="26" t="n"/>
      <c r="K88" s="27">
        <f>IF(OR($H88="",$J88=""),"",IFERROR($H88*$J88,0))</f>
        <v/>
      </c>
      <c r="L88" s="28">
        <f>IF($C88="","",IFERROR(VLOOKUP($C88,'Összesítő'!$A$18:$C$26,2,FALSE),0))</f>
        <v/>
      </c>
      <c r="M88" s="27">
        <f>IF(OR($K88="",$L88=""),"",IFERROR($K88*$L88,0))</f>
        <v/>
      </c>
      <c r="N88" s="27">
        <f>IF(OR($K88="",$M88=""),"",IFERROR($K88+$M88,0))</f>
        <v/>
      </c>
      <c r="O88" s="27">
        <f>IF($C88="","",IFERROR(VLOOKUP($C88,'Összesítő'!$A$18:$C$26,3,FALSE),0))</f>
        <v/>
      </c>
      <c r="P88" s="27">
        <f>IF(OR($O88="",$N88=""),"",IFERROR($O88-$N88,0))</f>
        <v/>
      </c>
      <c r="Q88" s="2" t="n"/>
      <c r="R88" s="4" t="n"/>
      <c r="S88" s="9">
        <f>IF($P88="","",IF($P88&lt;0,"Keret túllépve",IF($P88=0,"Keret kimerítve","Keret alatt")))</f>
        <v/>
      </c>
    </row>
    <row r="89">
      <c r="A89" s="2" t="n"/>
      <c r="B89" s="3" t="n"/>
      <c r="C89" s="2" t="n"/>
      <c r="D89" s="4" t="n"/>
      <c r="E89" s="4" t="n"/>
      <c r="F89" s="4" t="n"/>
      <c r="G89" s="2" t="n"/>
      <c r="H89" s="5" t="n"/>
      <c r="I89" s="2" t="n"/>
      <c r="J89" s="26" t="n"/>
      <c r="K89" s="29">
        <f>IF(OR($H89="",$J89=""),"",IFERROR($H89*$J89,0))</f>
        <v/>
      </c>
      <c r="L89" s="30">
        <f>IF($C89="","",IFERROR(VLOOKUP($C89,'Összesítő'!$A$18:$C$26,2,FALSE),0))</f>
        <v/>
      </c>
      <c r="M89" s="29">
        <f>IF(OR($K89="",$L89=""),"",IFERROR($K89*$L89,0))</f>
        <v/>
      </c>
      <c r="N89" s="29">
        <f>IF(OR($K89="",$M89=""),"",IFERROR($K89+$M89,0))</f>
        <v/>
      </c>
      <c r="O89" s="29">
        <f>IF($C89="","",IFERROR(VLOOKUP($C89,'Összesítő'!$A$18:$C$26,3,FALSE),0))</f>
        <v/>
      </c>
      <c r="P89" s="29">
        <f>IF(OR($O89="",$N89=""),"",IFERROR($O89-$N89,0))</f>
        <v/>
      </c>
      <c r="Q89" s="2" t="n"/>
      <c r="R89" s="4" t="n"/>
      <c r="S89" s="12">
        <f>IF($P89="","",IF($P89&lt;0,"Keret túllépve",IF($P89=0,"Keret kimerítve","Keret alatt")))</f>
        <v/>
      </c>
    </row>
    <row r="90">
      <c r="A90" s="2" t="n"/>
      <c r="B90" s="3" t="n"/>
      <c r="C90" s="2" t="n"/>
      <c r="D90" s="4" t="n"/>
      <c r="E90" s="4" t="n"/>
      <c r="F90" s="4" t="n"/>
      <c r="G90" s="2" t="n"/>
      <c r="H90" s="5" t="n"/>
      <c r="I90" s="2" t="n"/>
      <c r="J90" s="26" t="n"/>
      <c r="K90" s="27">
        <f>IF(OR($H90="",$J90=""),"",IFERROR($H90*$J90,0))</f>
        <v/>
      </c>
      <c r="L90" s="28">
        <f>IF($C90="","",IFERROR(VLOOKUP($C90,'Összesítő'!$A$18:$C$26,2,FALSE),0))</f>
        <v/>
      </c>
      <c r="M90" s="27">
        <f>IF(OR($K90="",$L90=""),"",IFERROR($K90*$L90,0))</f>
        <v/>
      </c>
      <c r="N90" s="27">
        <f>IF(OR($K90="",$M90=""),"",IFERROR($K90+$M90,0))</f>
        <v/>
      </c>
      <c r="O90" s="27">
        <f>IF($C90="","",IFERROR(VLOOKUP($C90,'Összesítő'!$A$18:$C$26,3,FALSE),0))</f>
        <v/>
      </c>
      <c r="P90" s="27">
        <f>IF(OR($O90="",$N90=""),"",IFERROR($O90-$N90,0))</f>
        <v/>
      </c>
      <c r="Q90" s="2" t="n"/>
      <c r="R90" s="4" t="n"/>
      <c r="S90" s="9">
        <f>IF($P90="","",IF($P90&lt;0,"Keret túllépve",IF($P90=0,"Keret kimerítve","Keret alatt")))</f>
        <v/>
      </c>
    </row>
    <row r="91">
      <c r="A91" s="2" t="n"/>
      <c r="B91" s="3" t="n"/>
      <c r="C91" s="2" t="n"/>
      <c r="D91" s="4" t="n"/>
      <c r="E91" s="4" t="n"/>
      <c r="F91" s="4" t="n"/>
      <c r="G91" s="2" t="n"/>
      <c r="H91" s="5" t="n"/>
      <c r="I91" s="2" t="n"/>
      <c r="J91" s="26" t="n"/>
      <c r="K91" s="29">
        <f>IF(OR($H91="",$J91=""),"",IFERROR($H91*$J91,0))</f>
        <v/>
      </c>
      <c r="L91" s="30">
        <f>IF($C91="","",IFERROR(VLOOKUP($C91,'Összesítő'!$A$18:$C$26,2,FALSE),0))</f>
        <v/>
      </c>
      <c r="M91" s="29">
        <f>IF(OR($K91="",$L91=""),"",IFERROR($K91*$L91,0))</f>
        <v/>
      </c>
      <c r="N91" s="29">
        <f>IF(OR($K91="",$M91=""),"",IFERROR($K91+$M91,0))</f>
        <v/>
      </c>
      <c r="O91" s="29">
        <f>IF($C91="","",IFERROR(VLOOKUP($C91,'Összesítő'!$A$18:$C$26,3,FALSE),0))</f>
        <v/>
      </c>
      <c r="P91" s="29">
        <f>IF(OR($O91="",$N91=""),"",IFERROR($O91-$N91,0))</f>
        <v/>
      </c>
      <c r="Q91" s="2" t="n"/>
      <c r="R91" s="4" t="n"/>
      <c r="S91" s="12">
        <f>IF($P91="","",IF($P91&lt;0,"Keret túllépve",IF($P91=0,"Keret kimerítve","Keret alatt")))</f>
        <v/>
      </c>
    </row>
    <row r="92">
      <c r="A92" s="2" t="n"/>
      <c r="B92" s="3" t="n"/>
      <c r="C92" s="2" t="n"/>
      <c r="D92" s="4" t="n"/>
      <c r="E92" s="4" t="n"/>
      <c r="F92" s="4" t="n"/>
      <c r="G92" s="2" t="n"/>
      <c r="H92" s="5" t="n"/>
      <c r="I92" s="2" t="n"/>
      <c r="J92" s="26" t="n"/>
      <c r="K92" s="27">
        <f>IF(OR($H92="",$J92=""),"",IFERROR($H92*$J92,0))</f>
        <v/>
      </c>
      <c r="L92" s="28">
        <f>IF($C92="","",IFERROR(VLOOKUP($C92,'Összesítő'!$A$18:$C$26,2,FALSE),0))</f>
        <v/>
      </c>
      <c r="M92" s="27">
        <f>IF(OR($K92="",$L92=""),"",IFERROR($K92*$L92,0))</f>
        <v/>
      </c>
      <c r="N92" s="27">
        <f>IF(OR($K92="",$M92=""),"",IFERROR($K92+$M92,0))</f>
        <v/>
      </c>
      <c r="O92" s="27">
        <f>IF($C92="","",IFERROR(VLOOKUP($C92,'Összesítő'!$A$18:$C$26,3,FALSE),0))</f>
        <v/>
      </c>
      <c r="P92" s="27">
        <f>IF(OR($O92="",$N92=""),"",IFERROR($O92-$N92,0))</f>
        <v/>
      </c>
      <c r="Q92" s="2" t="n"/>
      <c r="R92" s="4" t="n"/>
      <c r="S92" s="9">
        <f>IF($P92="","",IF($P92&lt;0,"Keret túllépve",IF($P92=0,"Keret kimerítve","Keret alatt")))</f>
        <v/>
      </c>
    </row>
    <row r="93">
      <c r="A93" s="2" t="n"/>
      <c r="B93" s="3" t="n"/>
      <c r="C93" s="2" t="n"/>
      <c r="D93" s="4" t="n"/>
      <c r="E93" s="4" t="n"/>
      <c r="F93" s="4" t="n"/>
      <c r="G93" s="2" t="n"/>
      <c r="H93" s="5" t="n"/>
      <c r="I93" s="2" t="n"/>
      <c r="J93" s="26" t="n"/>
      <c r="K93" s="29">
        <f>IF(OR($H93="",$J93=""),"",IFERROR($H93*$J93,0))</f>
        <v/>
      </c>
      <c r="L93" s="30">
        <f>IF($C93="","",IFERROR(VLOOKUP($C93,'Összesítő'!$A$18:$C$26,2,FALSE),0))</f>
        <v/>
      </c>
      <c r="M93" s="29">
        <f>IF(OR($K93="",$L93=""),"",IFERROR($K93*$L93,0))</f>
        <v/>
      </c>
      <c r="N93" s="29">
        <f>IF(OR($K93="",$M93=""),"",IFERROR($K93+$M93,0))</f>
        <v/>
      </c>
      <c r="O93" s="29">
        <f>IF($C93="","",IFERROR(VLOOKUP($C93,'Összesítő'!$A$18:$C$26,3,FALSE),0))</f>
        <v/>
      </c>
      <c r="P93" s="29">
        <f>IF(OR($O93="",$N93=""),"",IFERROR($O93-$N93,0))</f>
        <v/>
      </c>
      <c r="Q93" s="2" t="n"/>
      <c r="R93" s="4" t="n"/>
      <c r="S93" s="12">
        <f>IF($P93="","",IF($P93&lt;0,"Keret túllépve",IF($P93=0,"Keret kimerítve","Keret alatt")))</f>
        <v/>
      </c>
    </row>
    <row r="94">
      <c r="A94" s="2" t="n"/>
      <c r="B94" s="3" t="n"/>
      <c r="C94" s="2" t="n"/>
      <c r="D94" s="4" t="n"/>
      <c r="E94" s="4" t="n"/>
      <c r="F94" s="4" t="n"/>
      <c r="G94" s="2" t="n"/>
      <c r="H94" s="5" t="n"/>
      <c r="I94" s="2" t="n"/>
      <c r="J94" s="26" t="n"/>
      <c r="K94" s="27">
        <f>IF(OR($H94="",$J94=""),"",IFERROR($H94*$J94,0))</f>
        <v/>
      </c>
      <c r="L94" s="28">
        <f>IF($C94="","",IFERROR(VLOOKUP($C94,'Összesítő'!$A$18:$C$26,2,FALSE),0))</f>
        <v/>
      </c>
      <c r="M94" s="27">
        <f>IF(OR($K94="",$L94=""),"",IFERROR($K94*$L94,0))</f>
        <v/>
      </c>
      <c r="N94" s="27">
        <f>IF(OR($K94="",$M94=""),"",IFERROR($K94+$M94,0))</f>
        <v/>
      </c>
      <c r="O94" s="27">
        <f>IF($C94="","",IFERROR(VLOOKUP($C94,'Összesítő'!$A$18:$C$26,3,FALSE),0))</f>
        <v/>
      </c>
      <c r="P94" s="27">
        <f>IF(OR($O94="",$N94=""),"",IFERROR($O94-$N94,0))</f>
        <v/>
      </c>
      <c r="Q94" s="2" t="n"/>
      <c r="R94" s="4" t="n"/>
      <c r="S94" s="9">
        <f>IF($P94="","",IF($P94&lt;0,"Keret túllépve",IF($P94=0,"Keret kimerítve","Keret alatt")))</f>
        <v/>
      </c>
    </row>
    <row r="95">
      <c r="A95" s="2" t="n"/>
      <c r="B95" s="3" t="n"/>
      <c r="C95" s="2" t="n"/>
      <c r="D95" s="4" t="n"/>
      <c r="E95" s="4" t="n"/>
      <c r="F95" s="4" t="n"/>
      <c r="G95" s="2" t="n"/>
      <c r="H95" s="5" t="n"/>
      <c r="I95" s="2" t="n"/>
      <c r="J95" s="26" t="n"/>
      <c r="K95" s="29">
        <f>IF(OR($H95="",$J95=""),"",IFERROR($H95*$J95,0))</f>
        <v/>
      </c>
      <c r="L95" s="30">
        <f>IF($C95="","",IFERROR(VLOOKUP($C95,'Összesítő'!$A$18:$C$26,2,FALSE),0))</f>
        <v/>
      </c>
      <c r="M95" s="29">
        <f>IF(OR($K95="",$L95=""),"",IFERROR($K95*$L95,0))</f>
        <v/>
      </c>
      <c r="N95" s="29">
        <f>IF(OR($K95="",$M95=""),"",IFERROR($K95+$M95,0))</f>
        <v/>
      </c>
      <c r="O95" s="29">
        <f>IF($C95="","",IFERROR(VLOOKUP($C95,'Összesítő'!$A$18:$C$26,3,FALSE),0))</f>
        <v/>
      </c>
      <c r="P95" s="29">
        <f>IF(OR($O95="",$N95=""),"",IFERROR($O95-$N95,0))</f>
        <v/>
      </c>
      <c r="Q95" s="2" t="n"/>
      <c r="R95" s="4" t="n"/>
      <c r="S95" s="12">
        <f>IF($P95="","",IF($P95&lt;0,"Keret túllépve",IF($P95=0,"Keret kimerítve","Keret alatt")))</f>
        <v/>
      </c>
    </row>
    <row r="96">
      <c r="A96" s="2" t="n"/>
      <c r="B96" s="3" t="n"/>
      <c r="C96" s="2" t="n"/>
      <c r="D96" s="4" t="n"/>
      <c r="E96" s="4" t="n"/>
      <c r="F96" s="4" t="n"/>
      <c r="G96" s="2" t="n"/>
      <c r="H96" s="5" t="n"/>
      <c r="I96" s="2" t="n"/>
      <c r="J96" s="26" t="n"/>
      <c r="K96" s="27">
        <f>IF(OR($H96="",$J96=""),"",IFERROR($H96*$J96,0))</f>
        <v/>
      </c>
      <c r="L96" s="28">
        <f>IF($C96="","",IFERROR(VLOOKUP($C96,'Összesítő'!$A$18:$C$26,2,FALSE),0))</f>
        <v/>
      </c>
      <c r="M96" s="27">
        <f>IF(OR($K96="",$L96=""),"",IFERROR($K96*$L96,0))</f>
        <v/>
      </c>
      <c r="N96" s="27">
        <f>IF(OR($K96="",$M96=""),"",IFERROR($K96+$M96,0))</f>
        <v/>
      </c>
      <c r="O96" s="27">
        <f>IF($C96="","",IFERROR(VLOOKUP($C96,'Összesítő'!$A$18:$C$26,3,FALSE),0))</f>
        <v/>
      </c>
      <c r="P96" s="27">
        <f>IF(OR($O96="",$N96=""),"",IFERROR($O96-$N96,0))</f>
        <v/>
      </c>
      <c r="Q96" s="2" t="n"/>
      <c r="R96" s="4" t="n"/>
      <c r="S96" s="9">
        <f>IF($P96="","",IF($P96&lt;0,"Keret túllépve",IF($P96=0,"Keret kimerítve","Keret alatt")))</f>
        <v/>
      </c>
    </row>
    <row r="97">
      <c r="A97" s="2" t="n"/>
      <c r="B97" s="3" t="n"/>
      <c r="C97" s="2" t="n"/>
      <c r="D97" s="4" t="n"/>
      <c r="E97" s="4" t="n"/>
      <c r="F97" s="4" t="n"/>
      <c r="G97" s="2" t="n"/>
      <c r="H97" s="5" t="n"/>
      <c r="I97" s="2" t="n"/>
      <c r="J97" s="26" t="n"/>
      <c r="K97" s="29">
        <f>IF(OR($H97="",$J97=""),"",IFERROR($H97*$J97,0))</f>
        <v/>
      </c>
      <c r="L97" s="30">
        <f>IF($C97="","",IFERROR(VLOOKUP($C97,'Összesítő'!$A$18:$C$26,2,FALSE),0))</f>
        <v/>
      </c>
      <c r="M97" s="29">
        <f>IF(OR($K97="",$L97=""),"",IFERROR($K97*$L97,0))</f>
        <v/>
      </c>
      <c r="N97" s="29">
        <f>IF(OR($K97="",$M97=""),"",IFERROR($K97+$M97,0))</f>
        <v/>
      </c>
      <c r="O97" s="29">
        <f>IF($C97="","",IFERROR(VLOOKUP($C97,'Összesítő'!$A$18:$C$26,3,FALSE),0))</f>
        <v/>
      </c>
      <c r="P97" s="29">
        <f>IF(OR($O97="",$N97=""),"",IFERROR($O97-$N97,0))</f>
        <v/>
      </c>
      <c r="Q97" s="2" t="n"/>
      <c r="R97" s="4" t="n"/>
      <c r="S97" s="12">
        <f>IF($P97="","",IF($P97&lt;0,"Keret túllépve",IF($P97=0,"Keret kimerítve","Keret alatt")))</f>
        <v/>
      </c>
    </row>
    <row r="98">
      <c r="A98" s="2" t="n"/>
      <c r="B98" s="3" t="n"/>
      <c r="C98" s="2" t="n"/>
      <c r="D98" s="4" t="n"/>
      <c r="E98" s="4" t="n"/>
      <c r="F98" s="4" t="n"/>
      <c r="G98" s="2" t="n"/>
      <c r="H98" s="5" t="n"/>
      <c r="I98" s="2" t="n"/>
      <c r="J98" s="26" t="n"/>
      <c r="K98" s="27">
        <f>IF(OR($H98="",$J98=""),"",IFERROR($H98*$J98,0))</f>
        <v/>
      </c>
      <c r="L98" s="28">
        <f>IF($C98="","",IFERROR(VLOOKUP($C98,'Összesítő'!$A$18:$C$26,2,FALSE),0))</f>
        <v/>
      </c>
      <c r="M98" s="27">
        <f>IF(OR($K98="",$L98=""),"",IFERROR($K98*$L98,0))</f>
        <v/>
      </c>
      <c r="N98" s="27">
        <f>IF(OR($K98="",$M98=""),"",IFERROR($K98+$M98,0))</f>
        <v/>
      </c>
      <c r="O98" s="27">
        <f>IF($C98="","",IFERROR(VLOOKUP($C98,'Összesítő'!$A$18:$C$26,3,FALSE),0))</f>
        <v/>
      </c>
      <c r="P98" s="27">
        <f>IF(OR($O98="",$N98=""),"",IFERROR($O98-$N98,0))</f>
        <v/>
      </c>
      <c r="Q98" s="2" t="n"/>
      <c r="R98" s="4" t="n"/>
      <c r="S98" s="9">
        <f>IF($P98="","",IF($P98&lt;0,"Keret túllépve",IF($P98=0,"Keret kimerítve","Keret alatt")))</f>
        <v/>
      </c>
    </row>
    <row r="99">
      <c r="A99" s="2" t="n"/>
      <c r="B99" s="3" t="n"/>
      <c r="C99" s="2" t="n"/>
      <c r="D99" s="4" t="n"/>
      <c r="E99" s="4" t="n"/>
      <c r="F99" s="4" t="n"/>
      <c r="G99" s="2" t="n"/>
      <c r="H99" s="5" t="n"/>
      <c r="I99" s="2" t="n"/>
      <c r="J99" s="26" t="n"/>
      <c r="K99" s="29">
        <f>IF(OR($H99="",$J99=""),"",IFERROR($H99*$J99,0))</f>
        <v/>
      </c>
      <c r="L99" s="30">
        <f>IF($C99="","",IFERROR(VLOOKUP($C99,'Összesítő'!$A$18:$C$26,2,FALSE),0))</f>
        <v/>
      </c>
      <c r="M99" s="29">
        <f>IF(OR($K99="",$L99=""),"",IFERROR($K99*$L99,0))</f>
        <v/>
      </c>
      <c r="N99" s="29">
        <f>IF(OR($K99="",$M99=""),"",IFERROR($K99+$M99,0))</f>
        <v/>
      </c>
      <c r="O99" s="29">
        <f>IF($C99="","",IFERROR(VLOOKUP($C99,'Összesítő'!$A$18:$C$26,3,FALSE),0))</f>
        <v/>
      </c>
      <c r="P99" s="29">
        <f>IF(OR($O99="",$N99=""),"",IFERROR($O99-$N99,0))</f>
        <v/>
      </c>
      <c r="Q99" s="2" t="n"/>
      <c r="R99" s="4" t="n"/>
      <c r="S99" s="12">
        <f>IF($P99="","",IF($P99&lt;0,"Keret túllépve",IF($P99=0,"Keret kimerítve","Keret alatt")))</f>
        <v/>
      </c>
    </row>
    <row r="100">
      <c r="A100" s="2" t="n"/>
      <c r="B100" s="3" t="n"/>
      <c r="C100" s="2" t="n"/>
      <c r="D100" s="4" t="n"/>
      <c r="E100" s="4" t="n"/>
      <c r="F100" s="4" t="n"/>
      <c r="G100" s="2" t="n"/>
      <c r="H100" s="5" t="n"/>
      <c r="I100" s="2" t="n"/>
      <c r="J100" s="26" t="n"/>
      <c r="K100" s="27">
        <f>IF(OR($H100="",$J100=""),"",IFERROR($H100*$J100,0))</f>
        <v/>
      </c>
      <c r="L100" s="28">
        <f>IF($C100="","",IFERROR(VLOOKUP($C100,'Összesítő'!$A$18:$C$26,2,FALSE),0))</f>
        <v/>
      </c>
      <c r="M100" s="27">
        <f>IF(OR($K100="",$L100=""),"",IFERROR($K100*$L100,0))</f>
        <v/>
      </c>
      <c r="N100" s="27">
        <f>IF(OR($K100="",$M100=""),"",IFERROR($K100+$M100,0))</f>
        <v/>
      </c>
      <c r="O100" s="27">
        <f>IF($C100="","",IFERROR(VLOOKUP($C100,'Összesítő'!$A$18:$C$26,3,FALSE),0))</f>
        <v/>
      </c>
      <c r="P100" s="27">
        <f>IF(OR($O100="",$N100=""),"",IFERROR($O100-$N100,0))</f>
        <v/>
      </c>
      <c r="Q100" s="2" t="n"/>
      <c r="R100" s="4" t="n"/>
      <c r="S100" s="9">
        <f>IF($P100="","",IF($P100&lt;0,"Keret túllépve",IF($P100=0,"Keret kimerítve","Keret alatt")))</f>
        <v/>
      </c>
    </row>
    <row r="101">
      <c r="A101" s="2" t="n"/>
      <c r="B101" s="3" t="n"/>
      <c r="C101" s="2" t="n"/>
      <c r="D101" s="4" t="n"/>
      <c r="E101" s="4" t="n"/>
      <c r="F101" s="4" t="n"/>
      <c r="G101" s="2" t="n"/>
      <c r="H101" s="5" t="n"/>
      <c r="I101" s="2" t="n"/>
      <c r="J101" s="26" t="n"/>
      <c r="K101" s="29">
        <f>IF(OR($H101="",$J101=""),"",IFERROR($H101*$J101,0))</f>
        <v/>
      </c>
      <c r="L101" s="30">
        <f>IF($C101="","",IFERROR(VLOOKUP($C101,'Összesítő'!$A$18:$C$26,2,FALSE),0))</f>
        <v/>
      </c>
      <c r="M101" s="29">
        <f>IF(OR($K101="",$L101=""),"",IFERROR($K101*$L101,0))</f>
        <v/>
      </c>
      <c r="N101" s="29">
        <f>IF(OR($K101="",$M101=""),"",IFERROR($K101+$M101,0))</f>
        <v/>
      </c>
      <c r="O101" s="29">
        <f>IF($C101="","",IFERROR(VLOOKUP($C101,'Összesítő'!$A$18:$C$26,3,FALSE),0))</f>
        <v/>
      </c>
      <c r="P101" s="29">
        <f>IF(OR($O101="",$N101=""),"",IFERROR($O101-$N101,0))</f>
        <v/>
      </c>
      <c r="Q101" s="2" t="n"/>
      <c r="R101" s="4" t="n"/>
      <c r="S101" s="12">
        <f>IF($P101="","",IF($P101&lt;0,"Keret túllépve",IF($P101=0,"Keret kimerítve","Keret alatt")))</f>
        <v/>
      </c>
    </row>
    <row r="102">
      <c r="A102" s="2" t="n"/>
      <c r="B102" s="3" t="n"/>
      <c r="C102" s="2" t="n"/>
      <c r="D102" s="4" t="n"/>
      <c r="E102" s="4" t="n"/>
      <c r="F102" s="4" t="n"/>
      <c r="G102" s="2" t="n"/>
      <c r="H102" s="5" t="n"/>
      <c r="I102" s="2" t="n"/>
      <c r="J102" s="26" t="n"/>
      <c r="K102" s="27">
        <f>IF(OR($H102="",$J102=""),"",IFERROR($H102*$J102,0))</f>
        <v/>
      </c>
      <c r="L102" s="28">
        <f>IF($C102="","",IFERROR(VLOOKUP($C102,'Összesítő'!$A$18:$C$26,2,FALSE),0))</f>
        <v/>
      </c>
      <c r="M102" s="27">
        <f>IF(OR($K102="",$L102=""),"",IFERROR($K102*$L102,0))</f>
        <v/>
      </c>
      <c r="N102" s="27">
        <f>IF(OR($K102="",$M102=""),"",IFERROR($K102+$M102,0))</f>
        <v/>
      </c>
      <c r="O102" s="27">
        <f>IF($C102="","",IFERROR(VLOOKUP($C102,'Összesítő'!$A$18:$C$26,3,FALSE),0))</f>
        <v/>
      </c>
      <c r="P102" s="27">
        <f>IF(OR($O102="",$N102=""),"",IFERROR($O102-$N102,0))</f>
        <v/>
      </c>
      <c r="Q102" s="2" t="n"/>
      <c r="R102" s="4" t="n"/>
      <c r="S102" s="9">
        <f>IF($P102="","",IF($P102&lt;0,"Keret túllépve",IF($P102=0,"Keret kimerítve","Keret alatt")))</f>
        <v/>
      </c>
    </row>
    <row r="103">
      <c r="A103" s="2" t="n"/>
      <c r="B103" s="3" t="n"/>
      <c r="C103" s="2" t="n"/>
      <c r="D103" s="4" t="n"/>
      <c r="E103" s="4" t="n"/>
      <c r="F103" s="4" t="n"/>
      <c r="G103" s="2" t="n"/>
      <c r="H103" s="5" t="n"/>
      <c r="I103" s="2" t="n"/>
      <c r="J103" s="26" t="n"/>
      <c r="K103" s="29">
        <f>IF(OR($H103="",$J103=""),"",IFERROR($H103*$J103,0))</f>
        <v/>
      </c>
      <c r="L103" s="30">
        <f>IF($C103="","",IFERROR(VLOOKUP($C103,'Összesítő'!$A$18:$C$26,2,FALSE),0))</f>
        <v/>
      </c>
      <c r="M103" s="29">
        <f>IF(OR($K103="",$L103=""),"",IFERROR($K103*$L103,0))</f>
        <v/>
      </c>
      <c r="N103" s="29">
        <f>IF(OR($K103="",$M103=""),"",IFERROR($K103+$M103,0))</f>
        <v/>
      </c>
      <c r="O103" s="29">
        <f>IF($C103="","",IFERROR(VLOOKUP($C103,'Összesítő'!$A$18:$C$26,3,FALSE),0))</f>
        <v/>
      </c>
      <c r="P103" s="29">
        <f>IF(OR($O103="",$N103=""),"",IFERROR($O103-$N103,0))</f>
        <v/>
      </c>
      <c r="Q103" s="2" t="n"/>
      <c r="R103" s="4" t="n"/>
      <c r="S103" s="12">
        <f>IF($P103="","",IF($P103&lt;0,"Keret túllépve",IF($P103=0,"Keret kimerítve","Keret alatt")))</f>
        <v/>
      </c>
    </row>
    <row r="104">
      <c r="A104" s="2" t="n"/>
      <c r="B104" s="3" t="n"/>
      <c r="C104" s="2" t="n"/>
      <c r="D104" s="4" t="n"/>
      <c r="E104" s="4" t="n"/>
      <c r="F104" s="4" t="n"/>
      <c r="G104" s="2" t="n"/>
      <c r="H104" s="5" t="n"/>
      <c r="I104" s="2" t="n"/>
      <c r="J104" s="26" t="n"/>
      <c r="K104" s="27">
        <f>IF(OR($H104="",$J104=""),"",IFERROR($H104*$J104,0))</f>
        <v/>
      </c>
      <c r="L104" s="28">
        <f>IF($C104="","",IFERROR(VLOOKUP($C104,'Összesítő'!$A$18:$C$26,2,FALSE),0))</f>
        <v/>
      </c>
      <c r="M104" s="27">
        <f>IF(OR($K104="",$L104=""),"",IFERROR($K104*$L104,0))</f>
        <v/>
      </c>
      <c r="N104" s="27">
        <f>IF(OR($K104="",$M104=""),"",IFERROR($K104+$M104,0))</f>
        <v/>
      </c>
      <c r="O104" s="27">
        <f>IF($C104="","",IFERROR(VLOOKUP($C104,'Összesítő'!$A$18:$C$26,3,FALSE),0))</f>
        <v/>
      </c>
      <c r="P104" s="27">
        <f>IF(OR($O104="",$N104=""),"",IFERROR($O104-$N104,0))</f>
        <v/>
      </c>
      <c r="Q104" s="2" t="n"/>
      <c r="R104" s="4" t="n"/>
      <c r="S104" s="9">
        <f>IF($P104="","",IF($P104&lt;0,"Keret túllépve",IF($P104=0,"Keret kimerítve","Keret alatt")))</f>
        <v/>
      </c>
    </row>
    <row r="105">
      <c r="A105" s="2" t="n"/>
      <c r="B105" s="3" t="n"/>
      <c r="C105" s="2" t="n"/>
      <c r="D105" s="4" t="n"/>
      <c r="E105" s="4" t="n"/>
      <c r="F105" s="4" t="n"/>
      <c r="G105" s="2" t="n"/>
      <c r="H105" s="5" t="n"/>
      <c r="I105" s="2" t="n"/>
      <c r="J105" s="26" t="n"/>
      <c r="K105" s="29">
        <f>IF(OR($H105="",$J105=""),"",IFERROR($H105*$J105,0))</f>
        <v/>
      </c>
      <c r="L105" s="30">
        <f>IF($C105="","",IFERROR(VLOOKUP($C105,'Összesítő'!$A$18:$C$26,2,FALSE),0))</f>
        <v/>
      </c>
      <c r="M105" s="29">
        <f>IF(OR($K105="",$L105=""),"",IFERROR($K105*$L105,0))</f>
        <v/>
      </c>
      <c r="N105" s="29">
        <f>IF(OR($K105="",$M105=""),"",IFERROR($K105+$M105,0))</f>
        <v/>
      </c>
      <c r="O105" s="29">
        <f>IF($C105="","",IFERROR(VLOOKUP($C105,'Összesítő'!$A$18:$C$26,3,FALSE),0))</f>
        <v/>
      </c>
      <c r="P105" s="29">
        <f>IF(OR($O105="",$N105=""),"",IFERROR($O105-$N105,0))</f>
        <v/>
      </c>
      <c r="Q105" s="2" t="n"/>
      <c r="R105" s="4" t="n"/>
      <c r="S105" s="12">
        <f>IF($P105="","",IF($P105&lt;0,"Keret túllépve",IF($P105=0,"Keret kimerítve","Keret alatt")))</f>
        <v/>
      </c>
    </row>
    <row r="106">
      <c r="A106" s="2" t="n"/>
      <c r="B106" s="3" t="n"/>
      <c r="C106" s="2" t="n"/>
      <c r="D106" s="4" t="n"/>
      <c r="E106" s="4" t="n"/>
      <c r="F106" s="4" t="n"/>
      <c r="G106" s="2" t="n"/>
      <c r="H106" s="5" t="n"/>
      <c r="I106" s="2" t="n"/>
      <c r="J106" s="26" t="n"/>
      <c r="K106" s="27">
        <f>IF(OR($H106="",$J106=""),"",IFERROR($H106*$J106,0))</f>
        <v/>
      </c>
      <c r="L106" s="28">
        <f>IF($C106="","",IFERROR(VLOOKUP($C106,'Összesítő'!$A$18:$C$26,2,FALSE),0))</f>
        <v/>
      </c>
      <c r="M106" s="27">
        <f>IF(OR($K106="",$L106=""),"",IFERROR($K106*$L106,0))</f>
        <v/>
      </c>
      <c r="N106" s="27">
        <f>IF(OR($K106="",$M106=""),"",IFERROR($K106+$M106,0))</f>
        <v/>
      </c>
      <c r="O106" s="27">
        <f>IF($C106="","",IFERROR(VLOOKUP($C106,'Összesítő'!$A$18:$C$26,3,FALSE),0))</f>
        <v/>
      </c>
      <c r="P106" s="27">
        <f>IF(OR($O106="",$N106=""),"",IFERROR($O106-$N106,0))</f>
        <v/>
      </c>
      <c r="Q106" s="2" t="n"/>
      <c r="R106" s="4" t="n"/>
      <c r="S106" s="9">
        <f>IF($P106="","",IF($P106&lt;0,"Keret túllépve",IF($P106=0,"Keret kimerítve","Keret alatt")))</f>
        <v/>
      </c>
    </row>
    <row r="107">
      <c r="A107" s="2" t="n"/>
      <c r="B107" s="3" t="n"/>
      <c r="C107" s="2" t="n"/>
      <c r="D107" s="4" t="n"/>
      <c r="E107" s="4" t="n"/>
      <c r="F107" s="4" t="n"/>
      <c r="G107" s="2" t="n"/>
      <c r="H107" s="5" t="n"/>
      <c r="I107" s="2" t="n"/>
      <c r="J107" s="26" t="n"/>
      <c r="K107" s="29">
        <f>IF(OR($H107="",$J107=""),"",IFERROR($H107*$J107,0))</f>
        <v/>
      </c>
      <c r="L107" s="30">
        <f>IF($C107="","",IFERROR(VLOOKUP($C107,'Összesítő'!$A$18:$C$26,2,FALSE),0))</f>
        <v/>
      </c>
      <c r="M107" s="29">
        <f>IF(OR($K107="",$L107=""),"",IFERROR($K107*$L107,0))</f>
        <v/>
      </c>
      <c r="N107" s="29">
        <f>IF(OR($K107="",$M107=""),"",IFERROR($K107+$M107,0))</f>
        <v/>
      </c>
      <c r="O107" s="29">
        <f>IF($C107="","",IFERROR(VLOOKUP($C107,'Összesítő'!$A$18:$C$26,3,FALSE),0))</f>
        <v/>
      </c>
      <c r="P107" s="29">
        <f>IF(OR($O107="",$N107=""),"",IFERROR($O107-$N107,0))</f>
        <v/>
      </c>
      <c r="Q107" s="2" t="n"/>
      <c r="R107" s="4" t="n"/>
      <c r="S107" s="12">
        <f>IF($P107="","",IF($P107&lt;0,"Keret túllépve",IF($P107=0,"Keret kimerítve","Keret alatt")))</f>
        <v/>
      </c>
    </row>
    <row r="108">
      <c r="A108" s="2" t="n"/>
      <c r="B108" s="3" t="n"/>
      <c r="C108" s="2" t="n"/>
      <c r="D108" s="4" t="n"/>
      <c r="E108" s="4" t="n"/>
      <c r="F108" s="4" t="n"/>
      <c r="G108" s="2" t="n"/>
      <c r="H108" s="5" t="n"/>
      <c r="I108" s="2" t="n"/>
      <c r="J108" s="26" t="n"/>
      <c r="K108" s="27">
        <f>IF(OR($H108="",$J108=""),"",IFERROR($H108*$J108,0))</f>
        <v/>
      </c>
      <c r="L108" s="28">
        <f>IF($C108="","",IFERROR(VLOOKUP($C108,'Összesítő'!$A$18:$C$26,2,FALSE),0))</f>
        <v/>
      </c>
      <c r="M108" s="27">
        <f>IF(OR($K108="",$L108=""),"",IFERROR($K108*$L108,0))</f>
        <v/>
      </c>
      <c r="N108" s="27">
        <f>IF(OR($K108="",$M108=""),"",IFERROR($K108+$M108,0))</f>
        <v/>
      </c>
      <c r="O108" s="27">
        <f>IF($C108="","",IFERROR(VLOOKUP($C108,'Összesítő'!$A$18:$C$26,3,FALSE),0))</f>
        <v/>
      </c>
      <c r="P108" s="27">
        <f>IF(OR($O108="",$N108=""),"",IFERROR($O108-$N108,0))</f>
        <v/>
      </c>
      <c r="Q108" s="2" t="n"/>
      <c r="R108" s="4" t="n"/>
      <c r="S108" s="9">
        <f>IF($P108="","",IF($P108&lt;0,"Keret túllépve",IF($P108=0,"Keret kimerítve","Keret alatt")))</f>
        <v/>
      </c>
    </row>
    <row r="109">
      <c r="A109" s="2" t="n"/>
      <c r="B109" s="3" t="n"/>
      <c r="C109" s="2" t="n"/>
      <c r="D109" s="4" t="n"/>
      <c r="E109" s="4" t="n"/>
      <c r="F109" s="4" t="n"/>
      <c r="G109" s="2" t="n"/>
      <c r="H109" s="5" t="n"/>
      <c r="I109" s="2" t="n"/>
      <c r="J109" s="26" t="n"/>
      <c r="K109" s="29">
        <f>IF(OR($H109="",$J109=""),"",IFERROR($H109*$J109,0))</f>
        <v/>
      </c>
      <c r="L109" s="30">
        <f>IF($C109="","",IFERROR(VLOOKUP($C109,'Összesítő'!$A$18:$C$26,2,FALSE),0))</f>
        <v/>
      </c>
      <c r="M109" s="29">
        <f>IF(OR($K109="",$L109=""),"",IFERROR($K109*$L109,0))</f>
        <v/>
      </c>
      <c r="N109" s="29">
        <f>IF(OR($K109="",$M109=""),"",IFERROR($K109+$M109,0))</f>
        <v/>
      </c>
      <c r="O109" s="29">
        <f>IF($C109="","",IFERROR(VLOOKUP($C109,'Összesítő'!$A$18:$C$26,3,FALSE),0))</f>
        <v/>
      </c>
      <c r="P109" s="29">
        <f>IF(OR($O109="",$N109=""),"",IFERROR($O109-$N109,0))</f>
        <v/>
      </c>
      <c r="Q109" s="2" t="n"/>
      <c r="R109" s="4" t="n"/>
      <c r="S109" s="12">
        <f>IF($P109="","",IF($P109&lt;0,"Keret túllépve",IF($P109=0,"Keret kimerítve","Keret alatt")))</f>
        <v/>
      </c>
    </row>
    <row r="110">
      <c r="A110" s="2" t="n"/>
      <c r="B110" s="3" t="n"/>
      <c r="C110" s="2" t="n"/>
      <c r="D110" s="4" t="n"/>
      <c r="E110" s="4" t="n"/>
      <c r="F110" s="4" t="n"/>
      <c r="G110" s="2" t="n"/>
      <c r="H110" s="5" t="n"/>
      <c r="I110" s="2" t="n"/>
      <c r="J110" s="26" t="n"/>
      <c r="K110" s="27">
        <f>IF(OR($H110="",$J110=""),"",IFERROR($H110*$J110,0))</f>
        <v/>
      </c>
      <c r="L110" s="28">
        <f>IF($C110="","",IFERROR(VLOOKUP($C110,'Összesítő'!$A$18:$C$26,2,FALSE),0))</f>
        <v/>
      </c>
      <c r="M110" s="27">
        <f>IF(OR($K110="",$L110=""),"",IFERROR($K110*$L110,0))</f>
        <v/>
      </c>
      <c r="N110" s="27">
        <f>IF(OR($K110="",$M110=""),"",IFERROR($K110+$M110,0))</f>
        <v/>
      </c>
      <c r="O110" s="27">
        <f>IF($C110="","",IFERROR(VLOOKUP($C110,'Összesítő'!$A$18:$C$26,3,FALSE),0))</f>
        <v/>
      </c>
      <c r="P110" s="27">
        <f>IF(OR($O110="",$N110=""),"",IFERROR($O110-$N110,0))</f>
        <v/>
      </c>
      <c r="Q110" s="2" t="n"/>
      <c r="R110" s="4" t="n"/>
      <c r="S110" s="9">
        <f>IF($P110="","",IF($P110&lt;0,"Keret túllépve",IF($P110=0,"Keret kimerítve","Keret alatt")))</f>
        <v/>
      </c>
    </row>
    <row r="111">
      <c r="A111" s="2" t="n"/>
      <c r="B111" s="3" t="n"/>
      <c r="C111" s="2" t="n"/>
      <c r="D111" s="4" t="n"/>
      <c r="E111" s="4" t="n"/>
      <c r="F111" s="4" t="n"/>
      <c r="G111" s="2" t="n"/>
      <c r="H111" s="5" t="n"/>
      <c r="I111" s="2" t="n"/>
      <c r="J111" s="26" t="n"/>
      <c r="K111" s="29">
        <f>IF(OR($H111="",$J111=""),"",IFERROR($H111*$J111,0))</f>
        <v/>
      </c>
      <c r="L111" s="30">
        <f>IF($C111="","",IFERROR(VLOOKUP($C111,'Összesítő'!$A$18:$C$26,2,FALSE),0))</f>
        <v/>
      </c>
      <c r="M111" s="29">
        <f>IF(OR($K111="",$L111=""),"",IFERROR($K111*$L111,0))</f>
        <v/>
      </c>
      <c r="N111" s="29">
        <f>IF(OR($K111="",$M111=""),"",IFERROR($K111+$M111,0))</f>
        <v/>
      </c>
      <c r="O111" s="29">
        <f>IF($C111="","",IFERROR(VLOOKUP($C111,'Összesítő'!$A$18:$C$26,3,FALSE),0))</f>
        <v/>
      </c>
      <c r="P111" s="29">
        <f>IF(OR($O111="",$N111=""),"",IFERROR($O111-$N111,0))</f>
        <v/>
      </c>
      <c r="Q111" s="2" t="n"/>
      <c r="R111" s="4" t="n"/>
      <c r="S111" s="12">
        <f>IF($P111="","",IF($P111&lt;0,"Keret túllépve",IF($P111=0,"Keret kimerítve","Keret alatt")))</f>
        <v/>
      </c>
    </row>
  </sheetData>
  <autoFilter ref="A1:S111"/>
  <conditionalFormatting sqref="P2:P111">
    <cfRule type="expression" priority="1" dxfId="0" stopIfTrue="1">
      <formula>$P2&lt;0</formula>
    </cfRule>
    <cfRule type="expression" priority="2" dxfId="1" stopIfTrue="1">
      <formula>$P2&gt;0</formula>
    </cfRule>
  </conditionalFormatting>
  <conditionalFormatting sqref="S2:S111">
    <cfRule type="expression" priority="3" dxfId="0" stopIfTrue="1">
      <formula>$S2="Keret túllépve"</formula>
    </cfRule>
    <cfRule type="expression" priority="4" dxfId="1" stopIfTrue="1">
      <formula>$S2="Keret alatt"</formula>
    </cfRule>
  </conditionalFormatting>
  <dataValidations count="5">
    <dataValidation sqref="C2:C111" showErrorMessage="1" showInputMessage="1" allowBlank="1" type="list">
      <formula1>"Földmunka,Alapozás,Szerkezetépítés,Tető,Nyílászárók,Gépészet,Villanyszerelés,Szigetelés,Belső munkák"</formula1>
    </dataValidation>
    <dataValidation sqref="I2:I111" showErrorMessage="1" showInputMessage="1" allowBlank="1" type="list">
      <formula1>"db,m²,m³,folyóméter,óra,nap,csomag,kg"</formula1>
    </dataValidation>
    <dataValidation sqref="Q2:Q111" showErrorMessage="1" showInputMessage="1" allowBlank="1" type="list">
      <formula1>"Tervezett,Számlázva,Fizetve,Vitatott"</formula1>
    </dataValidation>
    <dataValidation sqref="H2:H111" showErrorMessage="1" showInputMessage="1" allowBlank="1" type="decimal" operator="greaterThanOrEqual">
      <formula1>0</formula1>
    </dataValidation>
    <dataValidation sqref="J2:J111" showErrorMessage="1" showInputMessage="1" allowBlank="1" type="decimal" operator="greaterThanOrEqual">
      <formula1>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4B8A6"/>
    <outlinePr summaryBelow="1" summaryRight="1"/>
    <pageSetUpPr/>
  </sheetPr>
  <dimension ref="A1:I26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19" customWidth="1" min="2" max="2"/>
    <col width="21" customWidth="1" min="3" max="3"/>
    <col width="25" customWidth="1" min="4" max="4"/>
    <col width="18" customWidth="1" min="5" max="5"/>
    <col width="21" customWidth="1" min="6" max="6"/>
    <col width="4" customWidth="1" min="7" max="7"/>
    <col width="18" customWidth="1" min="8" max="8"/>
    <col width="16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  <col width="15" customWidth="1" min="15" max="15"/>
    <col width="15" customWidth="1" min="16" max="16"/>
    <col width="15" customWidth="1" min="17" max="17"/>
    <col width="15" customWidth="1" min="18" max="18"/>
    <col width="15" customWidth="1" min="19" max="19"/>
    <col width="15" customWidth="1" min="20" max="20"/>
    <col width="15" customWidth="1" min="21" max="21"/>
    <col width="15" customWidth="1" min="22" max="22"/>
    <col width="15" customWidth="1" min="23" max="23"/>
  </cols>
  <sheetData>
    <row r="1" ht="30" customHeight="1">
      <c r="A1" s="13" t="inlineStr">
        <is>
          <t>Építkezés költségvetés – vezetői összesítő</t>
        </is>
      </c>
      <c r="B1" s="31" t="n"/>
      <c r="C1" s="31" t="n"/>
      <c r="D1" s="31" t="n"/>
      <c r="E1" s="31" t="n"/>
      <c r="F1" s="32" t="n"/>
    </row>
    <row r="2">
      <c r="A2" s="14" t="inlineStr">
        <is>
          <t>Fő pénzügyi mutatók</t>
        </is>
      </c>
    </row>
    <row r="3">
      <c r="A3" s="14" t="inlineStr">
        <is>
          <t>Összes nettó költség</t>
        </is>
      </c>
      <c r="B3" s="33">
        <f>SUM('Költségvetés'!$K$2:$K$111)</f>
        <v/>
      </c>
    </row>
    <row r="4">
      <c r="A4" s="14" t="inlineStr">
        <is>
          <t>Összes ÁFA</t>
        </is>
      </c>
      <c r="B4" s="33">
        <f>SUM('Költségvetés'!$M$2:$M$111)</f>
        <v/>
      </c>
    </row>
    <row r="5">
      <c r="A5" s="14" t="inlineStr">
        <is>
          <t>Összes bruttó költség</t>
        </is>
      </c>
      <c r="B5" s="33">
        <f>SUM('Költségvetés'!$N$2:$N$111)</f>
        <v/>
      </c>
    </row>
    <row r="6">
      <c r="A6" s="14" t="inlineStr">
        <is>
          <t>Összes tervezett keret</t>
        </is>
      </c>
      <c r="B6" s="33">
        <f>SUM('Összesítő'!$C$18:$C$26)</f>
        <v/>
      </c>
    </row>
    <row r="7">
      <c r="A7" s="14" t="inlineStr">
        <is>
          <t>Átlagos bruttó tételérték</t>
        </is>
      </c>
      <c r="B7" s="33">
        <f>IF(COUNT('Költségvetés'!$N$2:$N$111)=0,0,AVERAGE('Költségvetés'!$N$2:$N$111))</f>
        <v/>
      </c>
    </row>
    <row r="8">
      <c r="A8" s="14" t="inlineStr">
        <is>
          <t>Fizetett tételek száma</t>
        </is>
      </c>
      <c r="B8" s="16">
        <f>COUNTIF('Költségvetés'!$Q$2:$Q$111,"Fizetve")</f>
        <v/>
      </c>
    </row>
    <row r="9">
      <c r="A9" s="14" t="inlineStr">
        <is>
          <t>Keret túllépések száma</t>
        </is>
      </c>
      <c r="B9" s="16">
        <f>COUNTIF('Költségvetés'!$S$2:$S$111,"Keret túllépve")</f>
        <v/>
      </c>
    </row>
    <row r="10">
      <c r="A10" s="14" t="inlineStr">
        <is>
          <t>Felhasznált keret aránya</t>
        </is>
      </c>
      <c r="B10" s="34">
        <f>IF('Összesítő'!$B$6=0,0,'Összesítő'!$B$5/'Összesítő'!$B$6)</f>
        <v/>
      </c>
    </row>
    <row r="11"/>
    <row r="12"/>
    <row r="13"/>
    <row r="14"/>
    <row r="15"/>
    <row r="16"/>
    <row r="17">
      <c r="A17" s="1" t="inlineStr">
        <is>
          <t>Költségkategória</t>
        </is>
      </c>
      <c r="B17" s="1" t="inlineStr">
        <is>
          <t>ÁFA-kulcs</t>
        </is>
      </c>
      <c r="C17" s="1" t="inlineStr">
        <is>
          <t>Tervezett keret (Ft)</t>
        </is>
      </c>
      <c r="D17" s="1" t="inlineStr">
        <is>
          <t>Tényleges bruttó költség (Ft)</t>
        </is>
      </c>
      <c r="E17" s="1" t="inlineStr">
        <is>
          <t>Eltérés (Ft)</t>
        </is>
      </c>
      <c r="F17" s="1" t="inlineStr">
        <is>
          <t>Keretkihasználtság (%)</t>
        </is>
      </c>
      <c r="H17" s="1" t="inlineStr">
        <is>
          <t>Fizetési állapot</t>
        </is>
      </c>
      <c r="I17" s="1" t="inlineStr">
        <is>
          <t>Tételek száma</t>
        </is>
      </c>
    </row>
    <row r="18">
      <c r="A18" s="18" t="inlineStr">
        <is>
          <t>Földmunka</t>
        </is>
      </c>
      <c r="B18" s="35" t="n">
        <v>0.27</v>
      </c>
      <c r="C18" s="26" t="n">
        <v>3200000</v>
      </c>
      <c r="D18" s="27">
        <f>SUMIF('Költségvetés'!$C$2:$C$111,$A18,'Költségvetés'!$N$2:$N$111)</f>
        <v/>
      </c>
      <c r="E18" s="27">
        <f>IF($C18="","",IFERROR($C18-$D18,0))</f>
        <v/>
      </c>
      <c r="F18" s="28">
        <f>IF($C18=0,0,IFERROR($D18/$C18,0))</f>
        <v/>
      </c>
      <c r="H18" s="18" t="inlineStr">
        <is>
          <t>Tervezett</t>
        </is>
      </c>
      <c r="I18" s="20">
        <f>COUNTIF('Költségvetés'!$Q$2:$Q$111,$H18)</f>
        <v/>
      </c>
    </row>
    <row r="19">
      <c r="A19" s="21" t="inlineStr">
        <is>
          <t>Alapozás</t>
        </is>
      </c>
      <c r="B19" s="35" t="n">
        <v>0.27</v>
      </c>
      <c r="C19" s="26" t="n">
        <v>5800000</v>
      </c>
      <c r="D19" s="29">
        <f>SUMIF('Költségvetés'!$C$2:$C$111,$A19,'Költségvetés'!$N$2:$N$111)</f>
        <v/>
      </c>
      <c r="E19" s="29">
        <f>IF($C19="","",IFERROR($C19-$D19,0))</f>
        <v/>
      </c>
      <c r="F19" s="30">
        <f>IF($C19=0,0,IFERROR($D19/$C19,0))</f>
        <v/>
      </c>
      <c r="H19" s="21" t="inlineStr">
        <is>
          <t>Számlázva</t>
        </is>
      </c>
      <c r="I19" s="22">
        <f>COUNTIF('Költségvetés'!$Q$2:$Q$111,$H19)</f>
        <v/>
      </c>
    </row>
    <row r="20">
      <c r="A20" s="18" t="inlineStr">
        <is>
          <t>Szerkezetépítés</t>
        </is>
      </c>
      <c r="B20" s="35" t="n">
        <v>0.27</v>
      </c>
      <c r="C20" s="26" t="n">
        <v>11000000</v>
      </c>
      <c r="D20" s="27">
        <f>SUMIF('Költségvetés'!$C$2:$C$111,$A20,'Költségvetés'!$N$2:$N$111)</f>
        <v/>
      </c>
      <c r="E20" s="27">
        <f>IF($C20="","",IFERROR($C20-$D20,0))</f>
        <v/>
      </c>
      <c r="F20" s="28">
        <f>IF($C20=0,0,IFERROR($D20/$C20,0))</f>
        <v/>
      </c>
      <c r="H20" s="18" t="inlineStr">
        <is>
          <t>Fizetve</t>
        </is>
      </c>
      <c r="I20" s="20">
        <f>COUNTIF('Költségvetés'!$Q$2:$Q$111,$H20)</f>
        <v/>
      </c>
    </row>
    <row r="21">
      <c r="A21" s="21" t="inlineStr">
        <is>
          <t>Tető</t>
        </is>
      </c>
      <c r="B21" s="35" t="n">
        <v>0.27</v>
      </c>
      <c r="C21" s="26" t="n">
        <v>5000000</v>
      </c>
      <c r="D21" s="29">
        <f>SUMIF('Költségvetés'!$C$2:$C$111,$A21,'Költségvetés'!$N$2:$N$111)</f>
        <v/>
      </c>
      <c r="E21" s="29">
        <f>IF($C21="","",IFERROR($C21-$D21,0))</f>
        <v/>
      </c>
      <c r="F21" s="30">
        <f>IF($C21=0,0,IFERROR($D21/$C21,0))</f>
        <v/>
      </c>
      <c r="H21" s="21" t="inlineStr">
        <is>
          <t>Vitatott</t>
        </is>
      </c>
      <c r="I21" s="22">
        <f>COUNTIF('Költségvetés'!$Q$2:$Q$111,$H21)</f>
        <v/>
      </c>
    </row>
    <row r="22">
      <c r="A22" s="18" t="inlineStr">
        <is>
          <t>Nyílászárók</t>
        </is>
      </c>
      <c r="B22" s="35" t="n">
        <v>0.27</v>
      </c>
      <c r="C22" s="26" t="n">
        <v>4600000</v>
      </c>
      <c r="D22" s="27">
        <f>SUMIF('Költségvetés'!$C$2:$C$111,$A22,'Költségvetés'!$N$2:$N$111)</f>
        <v/>
      </c>
      <c r="E22" s="27">
        <f>IF($C22="","",IFERROR($C22-$D22,0))</f>
        <v/>
      </c>
      <c r="F22" s="28">
        <f>IF($C22=0,0,IFERROR($D22/$C22,0))</f>
        <v/>
      </c>
    </row>
    <row r="23">
      <c r="A23" s="21" t="inlineStr">
        <is>
          <t>Gépészet</t>
        </is>
      </c>
      <c r="B23" s="35" t="n">
        <v>0.27</v>
      </c>
      <c r="C23" s="26" t="n">
        <v>6500000</v>
      </c>
      <c r="D23" s="29">
        <f>SUMIF('Költségvetés'!$C$2:$C$111,$A23,'Költségvetés'!$N$2:$N$111)</f>
        <v/>
      </c>
      <c r="E23" s="29">
        <f>IF($C23="","",IFERROR($C23-$D23,0))</f>
        <v/>
      </c>
      <c r="F23" s="30">
        <f>IF($C23=0,0,IFERROR($D23/$C23,0))</f>
        <v/>
      </c>
    </row>
    <row r="24">
      <c r="A24" s="18" t="inlineStr">
        <is>
          <t>Villanyszerelés</t>
        </is>
      </c>
      <c r="B24" s="35" t="n">
        <v>0.27</v>
      </c>
      <c r="C24" s="26" t="n">
        <v>2400000</v>
      </c>
      <c r="D24" s="27">
        <f>SUMIF('Költségvetés'!$C$2:$C$111,$A24,'Költségvetés'!$N$2:$N$111)</f>
        <v/>
      </c>
      <c r="E24" s="27">
        <f>IF($C24="","",IFERROR($C24-$D24,0))</f>
        <v/>
      </c>
      <c r="F24" s="28">
        <f>IF($C24=0,0,IFERROR($D24/$C24,0))</f>
        <v/>
      </c>
    </row>
    <row r="25">
      <c r="A25" s="21" t="inlineStr">
        <is>
          <t>Szigetelés</t>
        </is>
      </c>
      <c r="B25" s="35" t="n">
        <v>0.27</v>
      </c>
      <c r="C25" s="26" t="n">
        <v>3400000</v>
      </c>
      <c r="D25" s="29">
        <f>SUMIF('Költségvetés'!$C$2:$C$111,$A25,'Költségvetés'!$N$2:$N$111)</f>
        <v/>
      </c>
      <c r="E25" s="29">
        <f>IF($C25="","",IFERROR($C25-$D25,0))</f>
        <v/>
      </c>
      <c r="F25" s="30">
        <f>IF($C25=0,0,IFERROR($D25/$C25,0))</f>
        <v/>
      </c>
    </row>
    <row r="26">
      <c r="A26" s="18" t="inlineStr">
        <is>
          <t>Belső munkák</t>
        </is>
      </c>
      <c r="B26" s="35" t="n">
        <v>0.27</v>
      </c>
      <c r="C26" s="26" t="n">
        <v>4700000</v>
      </c>
      <c r="D26" s="27">
        <f>SUMIF('Költségvetés'!$C$2:$C$111,$A26,'Költségvetés'!$N$2:$N$111)</f>
        <v/>
      </c>
      <c r="E26" s="27">
        <f>IF($C26="","",IFERROR($C26-$D26,0))</f>
        <v/>
      </c>
      <c r="F26" s="28">
        <f>IF($C26=0,0,IFERROR($D26/$C26,0))</f>
        <v/>
      </c>
    </row>
  </sheetData>
  <mergeCells count="1">
    <mergeCell ref="A1:F1"/>
  </mergeCells>
  <conditionalFormatting sqref="E18:E26">
    <cfRule type="expression" priority="1" dxfId="0" stopIfTrue="1">
      <formula>$E18&lt;0</formula>
    </cfRule>
    <cfRule type="expression" priority="2" dxfId="1" stopIfTrue="1">
      <formula>$E18&gt;0</formula>
    </cfRule>
  </conditionalFormatting>
  <conditionalFormatting sqref="F18:F26">
    <cfRule type="expression" priority="3" dxfId="0" stopIfTrue="1">
      <formula>$F18&gt;1</formula>
    </cfRule>
  </conditionalFormatting>
  <dataValidations count="2">
    <dataValidation sqref="B18:B26" showErrorMessage="1" showInputMessage="1" allowBlank="0" type="list">
      <formula1>"5%,18%,27%"</formula1>
    </dataValidation>
    <dataValidation sqref="C18:C26" showErrorMessage="1" showInputMessage="1" allowBlank="1" type="decimal" operator="greaterThanOrEqual">
      <formula1>0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1E293B"/>
    <outlinePr summaryBelow="1" summaryRight="1"/>
    <pageSetUpPr/>
  </sheetPr>
  <dimension ref="A1:F10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92" customWidth="1" min="2" max="2"/>
    <col width="4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3" t="inlineStr">
        <is>
          <t>Útmutató az építkezés költségvetés sablon használatához</t>
        </is>
      </c>
      <c r="B1" s="31" t="n"/>
      <c r="C1" s="31" t="n"/>
      <c r="D1" s="31" t="n"/>
      <c r="E1" s="31" t="n"/>
      <c r="F1" s="32" t="n"/>
    </row>
    <row r="2">
      <c r="A2" s="1" t="inlineStr">
        <is>
          <t>Téma</t>
        </is>
      </c>
      <c r="B2" s="1" t="inlineStr">
        <is>
          <t>Használat és fontos tudnivaló</t>
        </is>
      </c>
    </row>
    <row r="3" ht="52" customHeight="1">
      <c r="A3" s="23" t="inlineStr">
        <is>
          <t>Költségvetés</t>
        </is>
      </c>
      <c r="B3" s="4" t="inlineStr">
        <is>
          <t>A sárga cellák kézi kitöltésre szolgálnak. A Tételazonosító, dátum, kategória, munkafázis, megnevezés, kivitelező, város, mennyiség, egység, nettó egységár, fizetési állapot és megjegyzés szerkeszthető.</t>
        </is>
      </c>
    </row>
    <row r="4" ht="52" customHeight="1">
      <c r="A4" s="23" t="inlineStr">
        <is>
          <t>Képletes oszlopok</t>
        </is>
      </c>
      <c r="B4" s="24" t="inlineStr">
        <is>
          <t>A nettó összeg, ÁFA-kulcs, ÁFA összege, bruttó összeg, tervezett keret, eltérés és Keretállapot oszlopok képlettel működnek. Ezeket nem szabad felülírni.</t>
        </is>
      </c>
    </row>
    <row r="5" ht="52" customHeight="1">
      <c r="A5" s="23" t="inlineStr">
        <is>
          <t>ÁFA-kulcs</t>
        </is>
      </c>
      <c r="B5" s="25" t="inlineStr">
        <is>
          <t>Az ÁFA-kulcs alapértelmezett értéke 27%. Indokolt esetben az Összesítő kategóriatáblájában 5% vagy 18% is beállítható. A Költségvetés lap automatikusan VLOOKUP képlettel veszi át az értéket.</t>
        </is>
      </c>
    </row>
    <row r="6" ht="52" customHeight="1">
      <c r="A6" s="23" t="inlineStr">
        <is>
          <t>Kategóriák</t>
        </is>
      </c>
      <c r="B6" s="24" t="inlineStr">
        <is>
          <t>A kategóriákat egységesen kell megadni az összesítő működéséhez. Használja a legördülő listában szereplő értékeket: Földmunka, Alapozás, Szerkezetépítés, Tető, Nyílászárók, Gépészet, Villanyszerelés, Szigetelés vagy Belső munkák.</t>
        </is>
      </c>
    </row>
    <row r="7" ht="52" customHeight="1">
      <c r="A7" s="23" t="inlineStr">
        <is>
          <t>Fizetési állapot</t>
        </is>
      </c>
      <c r="B7" s="25" t="inlineStr">
        <is>
          <t>A Fizetési állapot oszlop választható értékei: Tervezett, Számlázva, Fizetve, Vitatott. A Keretállapot ettől külön, automatikusan jelzi a tervezett kerethez viszonyított eltérést.</t>
        </is>
      </c>
    </row>
    <row r="8" ht="52" customHeight="1">
      <c r="A8" s="23" t="inlineStr">
        <is>
          <t>Összesítő</t>
        </is>
      </c>
      <c r="B8" s="24" t="inlineStr">
        <is>
          <t>Az Összesítő lapon módosíthatók kategóriánként a tervezett keretek és az ÁFA-kulcsok. A fő mutatók, a kategória-összesítő és a diagramok a Költségvetés lap 111. soráig automatikusan figyelik az adatokat.</t>
        </is>
      </c>
    </row>
    <row r="9" ht="52" customHeight="1">
      <c r="A9" s="23" t="inlineStr">
        <is>
          <t>Jelzések</t>
        </is>
      </c>
      <c r="B9" s="25" t="inlineStr">
        <is>
          <t>A pozitív eltérés zöld jelzést kap, míg a negatív eltérés és a Keret túllépve állapot pirossal jelenik meg. Az eltérés a tervezett keret és a tényleges bruttó összeg különbsége.</t>
        </is>
      </c>
    </row>
    <row r="10" ht="52" customHeight="1">
      <c r="A10" s="23" t="inlineStr">
        <is>
          <t>Jogszabályi figyelmeztetés</t>
        </is>
      </c>
      <c r="B10" s="24" t="inlineStr">
        <is>
          <t>A sablon nem minősül könyvelési vagy adótanácsadási dokumentumnak. NAV-kompatibilis számlaadatokhoz és adatszolgáltatáshoz külön számlanyilvántartás, valamint szükség esetén szakértői ellenőrzés szükséges.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2026-10-04T22:13:51Z</dcterms:created>
  <dcterms:modified xmlns:dcterms="http://purl.org/dc/terms/" xmlns:xsi="http://www.w3.org/2001/XMLSchema-instance" xsi:type="dcterms:W3CDTF">2026-10-04T22:13:51Z</dcterms:modified>
</cp:coreProperties>
</file>