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őfizetések" sheetId="1" state="visible" r:id="rId1"/>
    <sheet xmlns:r="http://schemas.openxmlformats.org/officeDocument/2006/relationships" name="Összesítő" sheetId="2" state="visible" r:id="rId2"/>
    <sheet xmlns:r="http://schemas.openxmlformats.org/officeDocument/2006/relationships" name="Törzsadatok és útmutató" sheetId="3" state="visible" r:id="rId3"/>
  </sheets>
  <definedNames>
    <definedName name="_xlnm._FilterDatabase" localSheetId="0" hidden="1">'Előfizetések'!$A$3:$Y$111</definedName>
    <definedName name="_xlnm._FilterDatabase" localSheetId="2" hidden="1">'Törzsadatok és útmutató'!$A$3:$B$13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.mm.dd."/>
    <numFmt numFmtId="165" formatCode="# ##0 &quot;Ft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color rgb="002563EB"/>
      <sz val="10"/>
      <u val="single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DCFC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 vertical="center"/>
    </xf>
    <xf numFmtId="9" fontId="0" fillId="4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right" vertical="center"/>
    </xf>
    <xf numFmtId="1" fontId="0" fillId="4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165" fontId="0" fillId="6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center" vertical="center" wrapText="1"/>
    </xf>
    <xf numFmtId="1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165" fontId="6" fillId="8" borderId="1" applyAlignment="1" pivotButton="0" quotePrefix="0" xfId="0">
      <alignment horizontal="center" vertical="center" wrapText="1"/>
    </xf>
    <xf numFmtId="9" fontId="6" fillId="8" borderId="1" applyAlignment="1" pivotButton="0" quotePrefix="0" xfId="0">
      <alignment horizontal="center" vertical="center" wrapText="1"/>
    </xf>
    <xf numFmtId="164" fontId="6" fillId="8" borderId="1" applyAlignment="1" pivotButton="0" quotePrefix="0" xfId="0">
      <alignment horizontal="center" vertical="center" wrapText="1"/>
    </xf>
    <xf numFmtId="0" fontId="5" fillId="7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9" fontId="2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164" fontId="0" fillId="5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center" vertical="center" wrapText="1"/>
    </xf>
    <xf numFmtId="165" fontId="6" fillId="8" borderId="1" applyAlignment="1" pivotButton="0" quotePrefix="0" xfId="0">
      <alignment horizontal="center" vertical="center" wrapText="1"/>
    </xf>
    <xf numFmtId="164" fontId="6" fillId="8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Éves bruttó költség kategóriánként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'Összesítő'!C10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'Összesítő'!$A$11:$A$16</f>
            </numRef>
          </cat>
          <val>
            <numRef>
              <f>'Összesítő'!$C$11:$C$16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Költség Ft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Előfizetések megoszlása kategóriánként</a:t>
            </a:r>
          </a:p>
        </rich>
      </tx>
    </title>
    <plotArea>
      <pieChart>
        <varyColors val="1"/>
        <ser>
          <idx val="0"/>
          <order val="0"/>
          <tx>
            <strRef>
              <f>'Összesítő'!B10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'Összesítő'!$A$11:$A$16</f>
            </numRef>
          </cat>
          <val>
            <numRef>
              <f>'Összesítő'!$B$11:$B$16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Következő 5 megújítás dátum szerint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'Összesítő'!J10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'Összesítő'!$I$11:$I$15</f>
            </numRef>
          </cat>
          <val>
            <numRef>
              <f>'Összesítő'!$J$11:$J$15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Megújítás dátuma</a:t>
                </a:r>
              </a:p>
            </rich>
          </tx>
        </title>
        <numFmt formatCode="yyyy.mm.dd.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Szolgáltatás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35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lofizetesTabla" displayName="ElofizetesTabla" ref="A3:Y111" headerRowCount="1">
  <autoFilter ref="A3:Y111"/>
  <tableColumns count="25">
    <tableColumn id="1" name="Azonosító"/>
    <tableColumn id="2" name="Előfizető / szolgáltatás neve"/>
    <tableColumn id="3" name="Szolgáltató neve"/>
    <tableColumn id="4" name="Kategória"/>
    <tableColumn id="5" name="Szerződő fél"/>
    <tableColumn id="6" name="Kapcsolattartó"/>
    <tableColumn id="7" name="Felelős munkatárs"/>
    <tableColumn id="8" name="Kezdő dátum"/>
    <tableColumn id="9" name="Következő megújítás"/>
    <tableColumn id="10" name="Ciklus"/>
    <tableColumn id="11" name="Nettó díj"/>
    <tableColumn id="12" name="ÁFA-kulcs"/>
    <tableColumn id="13" name="ÁFA összege"/>
    <tableColumn id="14" name="Bruttó díj"/>
    <tableColumn id="15" name="Havi költség"/>
    <tableColumn id="16" name="Éves költség"/>
    <tableColumn id="17" name="Fizetési mód"/>
    <tableColumn id="18" name="Számlázási gyakoriság"/>
    <tableColumn id="19" name="Automatikus megújítás"/>
    <tableColumn id="20" name="Felmondási határidő (nap)"/>
    <tableColumn id="21" name="Felmondási határnap"/>
    <tableColumn id="22" name="Hátralévő napok"/>
    <tableColumn id="23" name="Státusz"/>
    <tableColumn id="24" name="Számla / szerződés linkje"/>
    <tableColumn id="25" name="Megjegyzé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office.com" TargetMode="External" Id="rId1"/><Relationship Type="http://schemas.openxmlformats.org/officeDocument/2006/relationships/hyperlink" Target="https://workspace.google.com" TargetMode="External" Id="rId2"/><Relationship Type="http://schemas.openxmlformats.org/officeDocument/2006/relationships/hyperlink" Target="https://www.telekom.hu" TargetMode="External" Id="rId3"/><Relationship Type="http://schemas.openxmlformats.org/officeDocument/2006/relationships/hyperlink" Target="https://www.vodafone.hu" TargetMode="External" Id="rId4"/><Relationship Type="http://schemas.openxmlformats.org/officeDocument/2006/relationships/hyperlink" Target="https://www.billingo.hu" TargetMode="External" Id="rId5"/><Relationship Type="http://schemas.openxmlformats.org/officeDocument/2006/relationships/hyperlink" Target="https://www.szamlazz.hu" TargetMode="External" Id="rId6"/><Relationship Type="http://schemas.openxmlformats.org/officeDocument/2006/relationships/hyperlink" Target="https://www.dropbox.com" TargetMode="External" Id="rId7"/><Relationship Type="http://schemas.openxmlformats.org/officeDocument/2006/relationships/hyperlink" Target="https://www.adobe.com" TargetMode="External" Id="rId8"/><Relationship Type="http://schemas.openxmlformats.org/officeDocument/2006/relationships/hyperlink" Target="https://www.canva.com" TargetMode="External" Id="rId9"/><Relationship Type="http://schemas.openxmlformats.org/officeDocument/2006/relationships/hyperlink" Target="https://1password.com" TargetMode="External" Id="rId10"/><Relationship Type="http://schemas.openxmlformats.org/officeDocument/2006/relationships/table" Target="/xl/tables/table1.xml" Id="rId1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33" customWidth="1" min="3" max="3"/>
    <col width="21" customWidth="1" min="4" max="4"/>
    <col width="29" customWidth="1" min="5" max="5"/>
    <col width="20" customWidth="1" min="6" max="6"/>
    <col width="21" customWidth="1" min="7" max="7"/>
    <col width="15" customWidth="1" min="8" max="8"/>
    <col width="17" customWidth="1" min="9" max="9"/>
    <col width="13" customWidth="1" min="10" max="10"/>
    <col width="15" customWidth="1" min="11" max="11"/>
    <col width="12" customWidth="1" min="12" max="12"/>
    <col width="15" customWidth="1" min="13" max="13"/>
    <col width="15" customWidth="1" min="14" max="14"/>
    <col width="15" customWidth="1" min="15" max="15"/>
    <col width="16" customWidth="1" min="16" max="16"/>
    <col width="20" customWidth="1" min="17" max="17"/>
    <col width="20" customWidth="1" min="18" max="18"/>
    <col width="18" customWidth="1" min="19" max="19"/>
    <col width="20" customWidth="1" min="20" max="20"/>
    <col width="17" customWidth="1" min="21" max="21"/>
    <col width="15" customWidth="1" min="22" max="22"/>
    <col width="20" customWidth="1" min="23" max="23"/>
    <col width="36" customWidth="1" min="24" max="24"/>
    <col width="36" customWidth="1" min="25" max="25"/>
  </cols>
  <sheetData>
    <row r="1" ht="28" customHeight="1">
      <c r="A1" s="1" t="inlineStr">
        <is>
          <t>Előfizetés nyilvántartás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1" t="n"/>
    </row>
    <row r="2" ht="26" customHeight="1">
      <c r="A2" s="2" t="inlineStr">
        <is>
          <t>A halványsárga mezők szerkeszthetők. A számított mezők automatikusan frissülnek a megújítási dátum és a költségek alapján.</t>
        </is>
      </c>
    </row>
    <row r="3" ht="38" customHeight="1">
      <c r="A3" s="3" t="inlineStr">
        <is>
          <t>Azonosító</t>
        </is>
      </c>
      <c r="B3" s="3" t="inlineStr">
        <is>
          <t>Előfizető / szolgáltatás neve</t>
        </is>
      </c>
      <c r="C3" s="3" t="inlineStr">
        <is>
          <t>Szolgáltató neve</t>
        </is>
      </c>
      <c r="D3" s="3" t="inlineStr">
        <is>
          <t>Kategória</t>
        </is>
      </c>
      <c r="E3" s="3" t="inlineStr">
        <is>
          <t>Szerződő fél</t>
        </is>
      </c>
      <c r="F3" s="3" t="inlineStr">
        <is>
          <t>Kapcsolattartó</t>
        </is>
      </c>
      <c r="G3" s="3" t="inlineStr">
        <is>
          <t>Felelős munkatárs</t>
        </is>
      </c>
      <c r="H3" s="3" t="inlineStr">
        <is>
          <t>Kezdő dátum</t>
        </is>
      </c>
      <c r="I3" s="3" t="inlineStr">
        <is>
          <t>Következő megújítás</t>
        </is>
      </c>
      <c r="J3" s="3" t="inlineStr">
        <is>
          <t>Ciklus</t>
        </is>
      </c>
      <c r="K3" s="3" t="inlineStr">
        <is>
          <t>Nettó díj</t>
        </is>
      </c>
      <c r="L3" s="3" t="inlineStr">
        <is>
          <t>ÁFA-kulcs</t>
        </is>
      </c>
      <c r="M3" s="3" t="inlineStr">
        <is>
          <t>ÁFA összege</t>
        </is>
      </c>
      <c r="N3" s="3" t="inlineStr">
        <is>
          <t>Bruttó díj</t>
        </is>
      </c>
      <c r="O3" s="3" t="inlineStr">
        <is>
          <t>Havi költség</t>
        </is>
      </c>
      <c r="P3" s="3" t="inlineStr">
        <is>
          <t>Éves költség</t>
        </is>
      </c>
      <c r="Q3" s="3" t="inlineStr">
        <is>
          <t>Fizetési mód</t>
        </is>
      </c>
      <c r="R3" s="3" t="inlineStr">
        <is>
          <t>Számlázási gyakoriság</t>
        </is>
      </c>
      <c r="S3" s="3" t="inlineStr">
        <is>
          <t>Automatikus megújítás</t>
        </is>
      </c>
      <c r="T3" s="3" t="inlineStr">
        <is>
          <t>Felmondási határidő (nap)</t>
        </is>
      </c>
      <c r="U3" s="3" t="inlineStr">
        <is>
          <t>Felmondási határnap</t>
        </is>
      </c>
      <c r="V3" s="3" t="inlineStr">
        <is>
          <t>Hátralévő napok</t>
        </is>
      </c>
      <c r="W3" s="3" t="inlineStr">
        <is>
          <t>Státusz</t>
        </is>
      </c>
      <c r="X3" s="3" t="inlineStr">
        <is>
          <t>Számla / szerződés linkje</t>
        </is>
      </c>
      <c r="Y3" s="3" t="inlineStr">
        <is>
          <t>Megjegyzés</t>
        </is>
      </c>
    </row>
    <row r="4">
      <c r="A4" s="4" t="inlineStr">
        <is>
          <t>EF-001</t>
        </is>
      </c>
      <c r="B4" s="5" t="inlineStr">
        <is>
          <t>Microsoft 365 Business Standard</t>
        </is>
      </c>
      <c r="C4" s="5" t="inlineStr">
        <is>
          <t>Microsoft Ireland Operations Ltd.</t>
        </is>
      </c>
      <c r="D4" s="6">
        <f>IF(C4="","",IFERROR(VLOOKUP(C4,'Törzsadatok és útmutató'!$A$4:$B$13,2,FALSE),""))</f>
        <v/>
      </c>
      <c r="E4" s="5" t="inlineStr">
        <is>
          <t>Nagy Péter Kft.</t>
        </is>
      </c>
      <c r="F4" s="5" t="inlineStr">
        <is>
          <t>Nagy Péter</t>
        </is>
      </c>
      <c r="G4" s="5" t="inlineStr">
        <is>
          <t>Kiss Mária</t>
        </is>
      </c>
      <c r="H4" s="42" t="n">
        <v>46026</v>
      </c>
      <c r="I4" s="42" t="n">
        <v>46271</v>
      </c>
      <c r="J4" s="4" t="inlineStr">
        <is>
          <t>Éves</t>
        </is>
      </c>
      <c r="K4" s="43" t="n">
        <v>45000</v>
      </c>
      <c r="L4" s="9" t="n">
        <v>0.27</v>
      </c>
      <c r="M4" s="44">
        <f>IF(OR(K4="",L4=""),"",K4*L4)</f>
        <v/>
      </c>
      <c r="N4" s="44">
        <f>IF(OR(K4="",M4=""),"",K4+M4)</f>
        <v/>
      </c>
      <c r="O4" s="44">
        <f>IF(J4="","",IFERROR(IF(J4="Havi",N4,IF(J4="Éves",N4/12,N4)),""))</f>
        <v/>
      </c>
      <c r="P4" s="44">
        <f>IF(O4="","",O4*12)</f>
        <v/>
      </c>
      <c r="Q4" s="4" t="inlineStr">
        <is>
          <t>Bankkártya</t>
        </is>
      </c>
      <c r="R4" s="4" t="inlineStr">
        <is>
          <t>Éves</t>
        </is>
      </c>
      <c r="S4" s="4" t="inlineStr">
        <is>
          <t>Igen</t>
        </is>
      </c>
      <c r="T4" s="11" t="n">
        <v>30</v>
      </c>
      <c r="U4" s="45">
        <f>IF(OR(I4="",T4=""),"",I4-T4)</f>
        <v/>
      </c>
      <c r="V4" s="13">
        <f>IF(I4="","",I4-TODAY())</f>
        <v/>
      </c>
      <c r="W4" s="14">
        <f>IF(V4="","",IF(V4&lt;0,"Lejárt",IF(V4&lt;=30,"30 napon belül","Aktív")))</f>
        <v/>
      </c>
      <c r="X4" s="15" t="inlineStr">
        <is>
          <t>https://portal.office.com</t>
        </is>
      </c>
      <c r="Y4" s="5" t="inlineStr">
        <is>
          <t>Budapest iroda felhasználói licencei</t>
        </is>
      </c>
    </row>
    <row r="5">
      <c r="A5" s="4" t="inlineStr">
        <is>
          <t>EF-002</t>
        </is>
      </c>
      <c r="B5" s="5" t="inlineStr">
        <is>
          <t>Google Workspace Business Standard</t>
        </is>
      </c>
      <c r="C5" s="5" t="inlineStr">
        <is>
          <t>Google Ireland Limited</t>
        </is>
      </c>
      <c r="D5" s="16">
        <f>IF(C5="","",IFERROR(VLOOKUP(C5,'Törzsadatok és útmutató'!$A$4:$B$13,2,FALSE),""))</f>
        <v/>
      </c>
      <c r="E5" s="5" t="inlineStr">
        <is>
          <t>Kovács Anna egyéni vállalkozó</t>
        </is>
      </c>
      <c r="F5" s="5" t="inlineStr">
        <is>
          <t>Kovács Anna</t>
        </is>
      </c>
      <c r="G5" s="5" t="inlineStr">
        <is>
          <t>Németh Judit</t>
        </is>
      </c>
      <c r="H5" s="42" t="n">
        <v>46046</v>
      </c>
      <c r="I5" s="42" t="n">
        <v>46283</v>
      </c>
      <c r="J5" s="4" t="inlineStr">
        <is>
          <t>Havi</t>
        </is>
      </c>
      <c r="K5" s="43" t="n">
        <v>8800</v>
      </c>
      <c r="L5" s="9" t="n">
        <v>0.27</v>
      </c>
      <c r="M5" s="46">
        <f>IF(OR(K5="",L5=""),"",K5*L5)</f>
        <v/>
      </c>
      <c r="N5" s="46">
        <f>IF(OR(K5="",M5=""),"",K5+M5)</f>
        <v/>
      </c>
      <c r="O5" s="46">
        <f>IF(J5="","",IFERROR(IF(J5="Havi",N5,IF(J5="Éves",N5/12,N5)),""))</f>
        <v/>
      </c>
      <c r="P5" s="46">
        <f>IF(O5="","",O5*12)</f>
        <v/>
      </c>
      <c r="Q5" s="4" t="inlineStr">
        <is>
          <t>Bankkártya</t>
        </is>
      </c>
      <c r="R5" s="4" t="inlineStr">
        <is>
          <t>Havi</t>
        </is>
      </c>
      <c r="S5" s="4" t="inlineStr">
        <is>
          <t>Igen</t>
        </is>
      </c>
      <c r="T5" s="11" t="n">
        <v>15</v>
      </c>
      <c r="U5" s="47">
        <f>IF(OR(I5="",T5=""),"",I5-T5)</f>
        <v/>
      </c>
      <c r="V5" s="19">
        <f>IF(I5="","",I5-TODAY())</f>
        <v/>
      </c>
      <c r="W5" s="20">
        <f>IF(V5="","",IF(V5&lt;0,"Lejárt",IF(V5&lt;=30,"30 napon belül","Aktív")))</f>
        <v/>
      </c>
      <c r="X5" s="15" t="inlineStr">
        <is>
          <t>https://workspace.google.com</t>
        </is>
      </c>
      <c r="Y5" s="5" t="inlineStr">
        <is>
          <t>Debreceni csapat levelezése</t>
        </is>
      </c>
    </row>
    <row r="6">
      <c r="A6" s="4" t="inlineStr">
        <is>
          <t>EF-003</t>
        </is>
      </c>
      <c r="B6" s="5" t="inlineStr">
        <is>
          <t>Telekom üzleti mobil-előfizetés</t>
        </is>
      </c>
      <c r="C6" s="5" t="inlineStr">
        <is>
          <t>Magyar Telekom Nyrt.</t>
        </is>
      </c>
      <c r="D6" s="6">
        <f>IF(C6="","",IFERROR(VLOOKUP(C6,'Törzsadatok és útmutató'!$A$4:$B$13,2,FALSE),""))</f>
        <v/>
      </c>
      <c r="E6" s="5" t="inlineStr">
        <is>
          <t>Szabó Gábor Bt.</t>
        </is>
      </c>
      <c r="F6" s="5" t="inlineStr">
        <is>
          <t>Szabó Gábor</t>
        </is>
      </c>
      <c r="G6" s="5" t="inlineStr">
        <is>
          <t>Horváth Zoltán</t>
        </is>
      </c>
      <c r="H6" s="42" t="n">
        <v>46066</v>
      </c>
      <c r="I6" s="42" t="n">
        <v>46294</v>
      </c>
      <c r="J6" s="4" t="inlineStr">
        <is>
          <t>Havi</t>
        </is>
      </c>
      <c r="K6" s="43" t="n">
        <v>12500</v>
      </c>
      <c r="L6" s="9" t="n">
        <v>0.27</v>
      </c>
      <c r="M6" s="44">
        <f>IF(OR(K6="",L6=""),"",K6*L6)</f>
        <v/>
      </c>
      <c r="N6" s="44">
        <f>IF(OR(K6="",M6=""),"",K6+M6)</f>
        <v/>
      </c>
      <c r="O6" s="44">
        <f>IF(J6="","",IFERROR(IF(J6="Havi",N6,IF(J6="Éves",N6/12,N6)),""))</f>
        <v/>
      </c>
      <c r="P6" s="44">
        <f>IF(O6="","",O6*12)</f>
        <v/>
      </c>
      <c r="Q6" s="4" t="inlineStr">
        <is>
          <t>Átutalás</t>
        </is>
      </c>
      <c r="R6" s="4" t="inlineStr">
        <is>
          <t>Havi</t>
        </is>
      </c>
      <c r="S6" s="4" t="inlineStr">
        <is>
          <t>Nem</t>
        </is>
      </c>
      <c r="T6" s="11" t="n">
        <v>30</v>
      </c>
      <c r="U6" s="45">
        <f>IF(OR(I6="",T6=""),"",I6-T6)</f>
        <v/>
      </c>
      <c r="V6" s="13">
        <f>IF(I6="","",I6-TODAY())</f>
        <v/>
      </c>
      <c r="W6" s="14">
        <f>IF(V6="","",IF(V6&lt;0,"Lejárt",IF(V6&lt;=30,"30 napon belül","Aktív")))</f>
        <v/>
      </c>
      <c r="X6" s="15" t="inlineStr">
        <is>
          <t>https://www.telekom.hu</t>
        </is>
      </c>
      <c r="Y6" s="5" t="inlineStr">
        <is>
          <t>Szegedi értékesítési mobilcsomag</t>
        </is>
      </c>
    </row>
    <row r="7">
      <c r="A7" s="4" t="inlineStr">
        <is>
          <t>EF-004</t>
        </is>
      </c>
      <c r="B7" s="5" t="inlineStr">
        <is>
          <t>Vodafone internet és mobil</t>
        </is>
      </c>
      <c r="C7" s="5" t="inlineStr">
        <is>
          <t>Vodafone Magyarország Zrt.</t>
        </is>
      </c>
      <c r="D7" s="16">
        <f>IF(C7="","",IFERROR(VLOOKUP(C7,'Törzsadatok és útmutató'!$A$4:$B$13,2,FALSE),""))</f>
        <v/>
      </c>
      <c r="E7" s="5" t="inlineStr">
        <is>
          <t>Tóth Erzsébet Kft.</t>
        </is>
      </c>
      <c r="F7" s="5" t="inlineStr">
        <is>
          <t>Tóth Erzsébet</t>
        </is>
      </c>
      <c r="G7" s="5" t="inlineStr">
        <is>
          <t>Varga István</t>
        </is>
      </c>
      <c r="H7" s="42" t="n">
        <v>46086</v>
      </c>
      <c r="I7" s="42" t="n">
        <v>46305</v>
      </c>
      <c r="J7" s="4" t="inlineStr">
        <is>
          <t>Havi</t>
        </is>
      </c>
      <c r="K7" s="43" t="n">
        <v>18900</v>
      </c>
      <c r="L7" s="9" t="n">
        <v>0.27</v>
      </c>
      <c r="M7" s="46">
        <f>IF(OR(K7="",L7=""),"",K7*L7)</f>
        <v/>
      </c>
      <c r="N7" s="46">
        <f>IF(OR(K7="",M7=""),"",K7+M7)</f>
        <v/>
      </c>
      <c r="O7" s="46">
        <f>IF(J7="","",IFERROR(IF(J7="Havi",N7,IF(J7="Éves",N7/12,N7)),""))</f>
        <v/>
      </c>
      <c r="P7" s="46">
        <f>IF(O7="","",O7*12)</f>
        <v/>
      </c>
      <c r="Q7" s="4" t="inlineStr">
        <is>
          <t>Csoportos beszedés</t>
        </is>
      </c>
      <c r="R7" s="4" t="inlineStr">
        <is>
          <t>Havi</t>
        </is>
      </c>
      <c r="S7" s="4" t="inlineStr">
        <is>
          <t>Igen</t>
        </is>
      </c>
      <c r="T7" s="11" t="n">
        <v>30</v>
      </c>
      <c r="U7" s="47">
        <f>IF(OR(I7="",T7=""),"",I7-T7)</f>
        <v/>
      </c>
      <c r="V7" s="19">
        <f>IF(I7="","",I7-TODAY())</f>
        <v/>
      </c>
      <c r="W7" s="20">
        <f>IF(V7="","",IF(V7&lt;0,"Lejárt",IF(V7&lt;=30,"30 napon belül","Aktív")))</f>
        <v/>
      </c>
      <c r="X7" s="15" t="inlineStr">
        <is>
          <t>https://www.vodafone.hu</t>
        </is>
      </c>
      <c r="Y7" s="5" t="inlineStr">
        <is>
          <t>Győri telephely internetkapcsolata</t>
        </is>
      </c>
    </row>
    <row r="8">
      <c r="A8" s="4" t="inlineStr">
        <is>
          <t>EF-005</t>
        </is>
      </c>
      <c r="B8" s="5" t="inlineStr">
        <is>
          <t>Billingo számlázó</t>
        </is>
      </c>
      <c r="C8" s="5" t="inlineStr">
        <is>
          <t>Billingo Technologies Zrt.</t>
        </is>
      </c>
      <c r="D8" s="6">
        <f>IF(C8="","",IFERROR(VLOOKUP(C8,'Törzsadatok és útmutató'!$A$4:$B$13,2,FALSE),""))</f>
        <v/>
      </c>
      <c r="E8" s="5" t="inlineStr">
        <is>
          <t>Horváth Zoltán Kft.</t>
        </is>
      </c>
      <c r="F8" s="5" t="inlineStr">
        <is>
          <t>Horváth Zoltán</t>
        </is>
      </c>
      <c r="G8" s="5" t="inlineStr">
        <is>
          <t>Balogh Éva</t>
        </is>
      </c>
      <c r="H8" s="42" t="n">
        <v>46106</v>
      </c>
      <c r="I8" s="42" t="n">
        <v>46319</v>
      </c>
      <c r="J8" s="4" t="inlineStr">
        <is>
          <t>Éves</t>
        </is>
      </c>
      <c r="K8" s="43" t="n">
        <v>59900</v>
      </c>
      <c r="L8" s="9" t="n">
        <v>0.27</v>
      </c>
      <c r="M8" s="44">
        <f>IF(OR(K8="",L8=""),"",K8*L8)</f>
        <v/>
      </c>
      <c r="N8" s="44">
        <f>IF(OR(K8="",M8=""),"",K8+M8)</f>
        <v/>
      </c>
      <c r="O8" s="44">
        <f>IF(J8="","",IFERROR(IF(J8="Havi",N8,IF(J8="Éves",N8/12,N8)),""))</f>
        <v/>
      </c>
      <c r="P8" s="44">
        <f>IF(O8="","",O8*12)</f>
        <v/>
      </c>
      <c r="Q8" s="4" t="inlineStr">
        <is>
          <t>Bankkártya</t>
        </is>
      </c>
      <c r="R8" s="4" t="inlineStr">
        <is>
          <t>Éves</t>
        </is>
      </c>
      <c r="S8" s="4" t="inlineStr">
        <is>
          <t>Igen</t>
        </is>
      </c>
      <c r="T8" s="11" t="n">
        <v>30</v>
      </c>
      <c r="U8" s="45">
        <f>IF(OR(I8="",T8=""),"",I8-T8)</f>
        <v/>
      </c>
      <c r="V8" s="13">
        <f>IF(I8="","",I8-TODAY())</f>
        <v/>
      </c>
      <c r="W8" s="14">
        <f>IF(V8="","",IF(V8&lt;0,"Lejárt",IF(V8&lt;=30,"30 napon belül","Aktív")))</f>
        <v/>
      </c>
      <c r="X8" s="15" t="inlineStr">
        <is>
          <t>https://www.billingo.hu</t>
        </is>
      </c>
      <c r="Y8" s="5" t="inlineStr">
        <is>
          <t>Pécsi számlázási folyamatok</t>
        </is>
      </c>
    </row>
    <row r="9">
      <c r="A9" s="4" t="inlineStr">
        <is>
          <t>EF-006</t>
        </is>
      </c>
      <c r="B9" s="5" t="inlineStr">
        <is>
          <t>Számlázz.hu</t>
        </is>
      </c>
      <c r="C9" s="5" t="inlineStr">
        <is>
          <t>KBOSS.hu Kft.</t>
        </is>
      </c>
      <c r="D9" s="16">
        <f>IF(C9="","",IFERROR(VLOOKUP(C9,'Törzsadatok és útmutató'!$A$4:$B$13,2,FALSE),""))</f>
        <v/>
      </c>
      <c r="E9" s="5" t="inlineStr">
        <is>
          <t>Kiss Mária Kft.</t>
        </is>
      </c>
      <c r="F9" s="5" t="inlineStr">
        <is>
          <t>Kiss Mária</t>
        </is>
      </c>
      <c r="G9" s="5" t="inlineStr">
        <is>
          <t>Nagy Péter</t>
        </is>
      </c>
      <c r="H9" s="42" t="n">
        <v>46126</v>
      </c>
      <c r="I9" s="42" t="n">
        <v>46332</v>
      </c>
      <c r="J9" s="4" t="inlineStr">
        <is>
          <t>Éves</t>
        </is>
      </c>
      <c r="K9" s="43" t="n">
        <v>24900</v>
      </c>
      <c r="L9" s="9" t="n">
        <v>0.27</v>
      </c>
      <c r="M9" s="46">
        <f>IF(OR(K9="",L9=""),"",K9*L9)</f>
        <v/>
      </c>
      <c r="N9" s="46">
        <f>IF(OR(K9="",M9=""),"",K9+M9)</f>
        <v/>
      </c>
      <c r="O9" s="46">
        <f>IF(J9="","",IFERROR(IF(J9="Havi",N9,IF(J9="Éves",N9/12,N9)),""))</f>
        <v/>
      </c>
      <c r="P9" s="46">
        <f>IF(O9="","",O9*12)</f>
        <v/>
      </c>
      <c r="Q9" s="4" t="inlineStr">
        <is>
          <t>Átutalás</t>
        </is>
      </c>
      <c r="R9" s="4" t="inlineStr">
        <is>
          <t>Éves</t>
        </is>
      </c>
      <c r="S9" s="4" t="inlineStr">
        <is>
          <t>Nem</t>
        </is>
      </c>
      <c r="T9" s="11" t="n">
        <v>15</v>
      </c>
      <c r="U9" s="47">
        <f>IF(OR(I9="",T9=""),"",I9-T9)</f>
        <v/>
      </c>
      <c r="V9" s="19">
        <f>IF(I9="","",I9-TODAY())</f>
        <v/>
      </c>
      <c r="W9" s="20">
        <f>IF(V9="","",IF(V9&lt;0,"Lejárt",IF(V9&lt;=30,"30 napon belül","Aktív")))</f>
        <v/>
      </c>
      <c r="X9" s="15" t="inlineStr">
        <is>
          <t>https://www.szamlazz.hu</t>
        </is>
      </c>
      <c r="Y9" s="5" t="inlineStr">
        <is>
          <t>Miskolci projekt számlázása</t>
        </is>
      </c>
    </row>
    <row r="10">
      <c r="A10" s="4" t="inlineStr">
        <is>
          <t>EF-007</t>
        </is>
      </c>
      <c r="B10" s="5" t="inlineStr">
        <is>
          <t>Dropbox Business</t>
        </is>
      </c>
      <c r="C10" s="5" t="inlineStr">
        <is>
          <t>Dropbox International Unlimited Company</t>
        </is>
      </c>
      <c r="D10" s="6">
        <f>IF(C10="","",IFERROR(VLOOKUP(C10,'Törzsadatok és útmutató'!$A$4:$B$13,2,FALSE),""))</f>
        <v/>
      </c>
      <c r="E10" s="5" t="inlineStr">
        <is>
          <t>Varga István Kft.</t>
        </is>
      </c>
      <c r="F10" s="5" t="inlineStr">
        <is>
          <t>Varga István</t>
        </is>
      </c>
      <c r="G10" s="5" t="inlineStr">
        <is>
          <t>Kovács Anna</t>
        </is>
      </c>
      <c r="H10" s="42" t="n">
        <v>46146</v>
      </c>
      <c r="I10" s="42" t="n">
        <v>46344</v>
      </c>
      <c r="J10" s="4" t="inlineStr">
        <is>
          <t>Éves</t>
        </is>
      </c>
      <c r="K10" s="43" t="n">
        <v>72000</v>
      </c>
      <c r="L10" s="9" t="n">
        <v>0.27</v>
      </c>
      <c r="M10" s="44">
        <f>IF(OR(K10="",L10=""),"",K10*L10)</f>
        <v/>
      </c>
      <c r="N10" s="44">
        <f>IF(OR(K10="",M10=""),"",K10+M10)</f>
        <v/>
      </c>
      <c r="O10" s="44">
        <f>IF(J10="","",IFERROR(IF(J10="Havi",N10,IF(J10="Éves",N10/12,N10)),""))</f>
        <v/>
      </c>
      <c r="P10" s="44">
        <f>IF(O10="","",O10*12)</f>
        <v/>
      </c>
      <c r="Q10" s="4" t="inlineStr">
        <is>
          <t>PayPal</t>
        </is>
      </c>
      <c r="R10" s="4" t="inlineStr">
        <is>
          <t>Éves</t>
        </is>
      </c>
      <c r="S10" s="4" t="inlineStr">
        <is>
          <t>Igen</t>
        </is>
      </c>
      <c r="T10" s="11" t="n">
        <v>30</v>
      </c>
      <c r="U10" s="45">
        <f>IF(OR(I10="",T10=""),"",I10-T10)</f>
        <v/>
      </c>
      <c r="V10" s="13">
        <f>IF(I10="","",I10-TODAY())</f>
        <v/>
      </c>
      <c r="W10" s="14">
        <f>IF(V10="","",IF(V10&lt;0,"Lejárt",IF(V10&lt;=30,"30 napon belül","Aktív")))</f>
        <v/>
      </c>
      <c r="X10" s="15" t="inlineStr">
        <is>
          <t>https://www.dropbox.com</t>
        </is>
      </c>
      <c r="Y10" s="5" t="inlineStr">
        <is>
          <t>Budapesti dokumentummegosztás</t>
        </is>
      </c>
    </row>
    <row r="11">
      <c r="A11" s="4" t="inlineStr">
        <is>
          <t>EF-008</t>
        </is>
      </c>
      <c r="B11" s="5" t="inlineStr">
        <is>
          <t>Adobe Creative Cloud</t>
        </is>
      </c>
      <c r="C11" s="5" t="inlineStr">
        <is>
          <t>Adobe Systems Software Ireland Limited</t>
        </is>
      </c>
      <c r="D11" s="16">
        <f>IF(C11="","",IFERROR(VLOOKUP(C11,'Törzsadatok és útmutató'!$A$4:$B$13,2,FALSE),""))</f>
        <v/>
      </c>
      <c r="E11" s="5" t="inlineStr">
        <is>
          <t>Németh Judit Kft.</t>
        </is>
      </c>
      <c r="F11" s="5" t="inlineStr">
        <is>
          <t>Németh Judit</t>
        </is>
      </c>
      <c r="G11" s="5" t="inlineStr">
        <is>
          <t>Szabó Gábor</t>
        </is>
      </c>
      <c r="H11" s="42" t="n">
        <v>46166</v>
      </c>
      <c r="I11" s="42" t="n">
        <v>46354</v>
      </c>
      <c r="J11" s="4" t="inlineStr">
        <is>
          <t>Havi</t>
        </is>
      </c>
      <c r="K11" s="43" t="n">
        <v>22400</v>
      </c>
      <c r="L11" s="9" t="n">
        <v>0.27</v>
      </c>
      <c r="M11" s="46">
        <f>IF(OR(K11="",L11=""),"",K11*L11)</f>
        <v/>
      </c>
      <c r="N11" s="46">
        <f>IF(OR(K11="",M11=""),"",K11+M11)</f>
        <v/>
      </c>
      <c r="O11" s="46">
        <f>IF(J11="","",IFERROR(IF(J11="Havi",N11,IF(J11="Éves",N11/12,N11)),""))</f>
        <v/>
      </c>
      <c r="P11" s="46">
        <f>IF(O11="","",O11*12)</f>
        <v/>
      </c>
      <c r="Q11" s="4" t="inlineStr">
        <is>
          <t>Bankkártya</t>
        </is>
      </c>
      <c r="R11" s="4" t="inlineStr">
        <is>
          <t>Havi</t>
        </is>
      </c>
      <c r="S11" s="4" t="inlineStr">
        <is>
          <t>Igen</t>
        </is>
      </c>
      <c r="T11" s="11" t="n">
        <v>30</v>
      </c>
      <c r="U11" s="47">
        <f>IF(OR(I11="",T11=""),"",I11-T11)</f>
        <v/>
      </c>
      <c r="V11" s="19">
        <f>IF(I11="","",I11-TODAY())</f>
        <v/>
      </c>
      <c r="W11" s="20">
        <f>IF(V11="","",IF(V11&lt;0,"Lejárt",IF(V11&lt;=30,"30 napon belül","Aktív")))</f>
        <v/>
      </c>
      <c r="X11" s="15" t="inlineStr">
        <is>
          <t>https://www.adobe.com</t>
        </is>
      </c>
      <c r="Y11" s="5" t="inlineStr">
        <is>
          <t>Marketinggrafikai licencek</t>
        </is>
      </c>
    </row>
    <row r="12">
      <c r="A12" s="4" t="inlineStr">
        <is>
          <t>EF-009</t>
        </is>
      </c>
      <c r="B12" s="5" t="inlineStr">
        <is>
          <t>Canva Pro Teams</t>
        </is>
      </c>
      <c r="C12" s="5" t="inlineStr">
        <is>
          <t>Canva Pty Ltd.</t>
        </is>
      </c>
      <c r="D12" s="6">
        <f>IF(C12="","",IFERROR(VLOOKUP(C12,'Törzsadatok és útmutató'!$A$4:$B$13,2,FALSE),""))</f>
        <v/>
      </c>
      <c r="E12" s="5" t="inlineStr">
        <is>
          <t>Farkas Tamás Kft.</t>
        </is>
      </c>
      <c r="F12" s="5" t="inlineStr">
        <is>
          <t>Farkas Tamás</t>
        </is>
      </c>
      <c r="G12" s="5" t="inlineStr">
        <is>
          <t>Tóth Erzsébet</t>
        </is>
      </c>
      <c r="H12" s="42" t="n">
        <v>46186</v>
      </c>
      <c r="I12" s="42" t="n">
        <v>46365</v>
      </c>
      <c r="J12" s="4" t="inlineStr">
        <is>
          <t>Éves</t>
        </is>
      </c>
      <c r="K12" s="43" t="n">
        <v>42000</v>
      </c>
      <c r="L12" s="9" t="n">
        <v>0.27</v>
      </c>
      <c r="M12" s="44">
        <f>IF(OR(K12="",L12=""),"",K12*L12)</f>
        <v/>
      </c>
      <c r="N12" s="44">
        <f>IF(OR(K12="",M12=""),"",K12+M12)</f>
        <v/>
      </c>
      <c r="O12" s="44">
        <f>IF(J12="","",IFERROR(IF(J12="Havi",N12,IF(J12="Éves",N12/12,N12)),""))</f>
        <v/>
      </c>
      <c r="P12" s="44">
        <f>IF(O12="","",O12*12)</f>
        <v/>
      </c>
      <c r="Q12" s="4" t="inlineStr">
        <is>
          <t>Bankkártya</t>
        </is>
      </c>
      <c r="R12" s="4" t="inlineStr">
        <is>
          <t>Éves</t>
        </is>
      </c>
      <c r="S12" s="4" t="inlineStr">
        <is>
          <t>Igen</t>
        </is>
      </c>
      <c r="T12" s="11" t="n">
        <v>14</v>
      </c>
      <c r="U12" s="45">
        <f>IF(OR(I12="",T12=""),"",I12-T12)</f>
        <v/>
      </c>
      <c r="V12" s="13">
        <f>IF(I12="","",I12-TODAY())</f>
        <v/>
      </c>
      <c r="W12" s="14">
        <f>IF(V12="","",IF(V12&lt;0,"Lejárt",IF(V12&lt;=30,"30 napon belül","Aktív")))</f>
        <v/>
      </c>
      <c r="X12" s="15" t="inlineStr">
        <is>
          <t>https://www.canva.com</t>
        </is>
      </c>
      <c r="Y12" s="5" t="inlineStr">
        <is>
          <t>Debreceni marketingcsapat</t>
        </is>
      </c>
    </row>
    <row r="13">
      <c r="A13" s="4" t="inlineStr">
        <is>
          <t>EF-010</t>
        </is>
      </c>
      <c r="B13" s="5" t="inlineStr">
        <is>
          <t>1Password Business</t>
        </is>
      </c>
      <c r="C13" s="5" t="inlineStr">
        <is>
          <t>AgileBits Inc.</t>
        </is>
      </c>
      <c r="D13" s="16">
        <f>IF(C13="","",IFERROR(VLOOKUP(C13,'Törzsadatok és útmutató'!$A$4:$B$13,2,FALSE),""))</f>
        <v/>
      </c>
      <c r="E13" s="5" t="inlineStr">
        <is>
          <t>Balogh Éva egyéni vállalkozó</t>
        </is>
      </c>
      <c r="F13" s="5" t="inlineStr">
        <is>
          <t>Balogh Éva</t>
        </is>
      </c>
      <c r="G13" s="5" t="inlineStr">
        <is>
          <t>Farkas Tamás</t>
        </is>
      </c>
      <c r="H13" s="42" t="n">
        <v>46206</v>
      </c>
      <c r="I13" s="42" t="n">
        <v>46376</v>
      </c>
      <c r="J13" s="4" t="inlineStr">
        <is>
          <t>Éves</t>
        </is>
      </c>
      <c r="K13" s="43" t="n">
        <v>36000</v>
      </c>
      <c r="L13" s="9" t="n">
        <v>0.27</v>
      </c>
      <c r="M13" s="46">
        <f>IF(OR(K13="",L13=""),"",K13*L13)</f>
        <v/>
      </c>
      <c r="N13" s="46">
        <f>IF(OR(K13="",M13=""),"",K13+M13)</f>
        <v/>
      </c>
      <c r="O13" s="46">
        <f>IF(J13="","",IFERROR(IF(J13="Havi",N13,IF(J13="Éves",N13/12,N13)),""))</f>
        <v/>
      </c>
      <c r="P13" s="46">
        <f>IF(O13="","",O13*12)</f>
        <v/>
      </c>
      <c r="Q13" s="4" t="inlineStr">
        <is>
          <t>Bankkártya</t>
        </is>
      </c>
      <c r="R13" s="4" t="inlineStr">
        <is>
          <t>Éves</t>
        </is>
      </c>
      <c r="S13" s="4" t="inlineStr">
        <is>
          <t>Igen</t>
        </is>
      </c>
      <c r="T13" s="11" t="n">
        <v>30</v>
      </c>
      <c r="U13" s="47">
        <f>IF(OR(I13="",T13=""),"",I13-T13)</f>
        <v/>
      </c>
      <c r="V13" s="19">
        <f>IF(I13="","",I13-TODAY())</f>
        <v/>
      </c>
      <c r="W13" s="20">
        <f>IF(V13="","",IF(V13&lt;0,"Lejárt",IF(V13&lt;=30,"30 napon belül","Aktív")))</f>
        <v/>
      </c>
      <c r="X13" s="15" t="inlineStr">
        <is>
          <t>https://1password.com</t>
        </is>
      </c>
      <c r="Y13" s="5" t="inlineStr">
        <is>
          <t>Biztonságos jelszókezelési hivatkozás</t>
        </is>
      </c>
    </row>
    <row r="14">
      <c r="A14" s="4" t="n"/>
      <c r="B14" s="5" t="n"/>
      <c r="C14" s="5" t="n"/>
      <c r="D14" s="6">
        <f>IF(C14="","",IFERROR(VLOOKUP(C14,'Törzsadatok és útmutató'!$A$4:$B$13,2,FALSE),""))</f>
        <v/>
      </c>
      <c r="E14" s="5" t="n"/>
      <c r="F14" s="5" t="n"/>
      <c r="G14" s="5" t="n"/>
      <c r="H14" s="42" t="n"/>
      <c r="I14" s="42" t="n"/>
      <c r="J14" s="4" t="n"/>
      <c r="K14" s="43" t="n"/>
      <c r="L14" s="9" t="n"/>
      <c r="M14" s="44">
        <f>IF(OR(K14="",L14=""),"",K14*L14)</f>
        <v/>
      </c>
      <c r="N14" s="44">
        <f>IF(OR(K14="",M14=""),"",K14+M14)</f>
        <v/>
      </c>
      <c r="O14" s="44">
        <f>IF(J14="","",IFERROR(IF(J14="Havi",N14,IF(J14="Éves",N14/12,N14)),""))</f>
        <v/>
      </c>
      <c r="P14" s="44">
        <f>IF(O14="","",O14*12)</f>
        <v/>
      </c>
      <c r="Q14" s="4" t="n"/>
      <c r="R14" s="4" t="n"/>
      <c r="S14" s="4" t="n"/>
      <c r="T14" s="11" t="n"/>
      <c r="U14" s="45">
        <f>IF(OR(I14="",T14=""),"",I14-T14)</f>
        <v/>
      </c>
      <c r="V14" s="13">
        <f>IF(I14="","",I14-TODAY())</f>
        <v/>
      </c>
      <c r="W14" s="14">
        <f>IF(V14="","",IF(V14&lt;0,"Lejárt",IF(V14&lt;=30,"30 napon belül","Aktív")))</f>
        <v/>
      </c>
      <c r="X14" s="5" t="n"/>
      <c r="Y14" s="5" t="n"/>
    </row>
    <row r="15">
      <c r="A15" s="4" t="n"/>
      <c r="B15" s="5" t="n"/>
      <c r="C15" s="5" t="n"/>
      <c r="D15" s="16">
        <f>IF(C15="","",IFERROR(VLOOKUP(C15,'Törzsadatok és útmutató'!$A$4:$B$13,2,FALSE),""))</f>
        <v/>
      </c>
      <c r="E15" s="5" t="n"/>
      <c r="F15" s="5" t="n"/>
      <c r="G15" s="5" t="n"/>
      <c r="H15" s="42" t="n"/>
      <c r="I15" s="42" t="n"/>
      <c r="J15" s="4" t="n"/>
      <c r="K15" s="43" t="n"/>
      <c r="L15" s="9" t="n"/>
      <c r="M15" s="46">
        <f>IF(OR(K15="",L15=""),"",K15*L15)</f>
        <v/>
      </c>
      <c r="N15" s="46">
        <f>IF(OR(K15="",M15=""),"",K15+M15)</f>
        <v/>
      </c>
      <c r="O15" s="46">
        <f>IF(J15="","",IFERROR(IF(J15="Havi",N15,IF(J15="Éves",N15/12,N15)),""))</f>
        <v/>
      </c>
      <c r="P15" s="46">
        <f>IF(O15="","",O15*12)</f>
        <v/>
      </c>
      <c r="Q15" s="4" t="n"/>
      <c r="R15" s="4" t="n"/>
      <c r="S15" s="4" t="n"/>
      <c r="T15" s="11" t="n"/>
      <c r="U15" s="47">
        <f>IF(OR(I15="",T15=""),"",I15-T15)</f>
        <v/>
      </c>
      <c r="V15" s="19">
        <f>IF(I15="","",I15-TODAY())</f>
        <v/>
      </c>
      <c r="W15" s="20">
        <f>IF(V15="","",IF(V15&lt;0,"Lejárt",IF(V15&lt;=30,"30 napon belül","Aktív")))</f>
        <v/>
      </c>
      <c r="X15" s="5" t="n"/>
      <c r="Y15" s="5" t="n"/>
    </row>
    <row r="16">
      <c r="A16" s="4" t="n"/>
      <c r="B16" s="5" t="n"/>
      <c r="C16" s="5" t="n"/>
      <c r="D16" s="6">
        <f>IF(C16="","",IFERROR(VLOOKUP(C16,'Törzsadatok és útmutató'!$A$4:$B$13,2,FALSE),""))</f>
        <v/>
      </c>
      <c r="E16" s="5" t="n"/>
      <c r="F16" s="5" t="n"/>
      <c r="G16" s="5" t="n"/>
      <c r="H16" s="42" t="n"/>
      <c r="I16" s="42" t="n"/>
      <c r="J16" s="4" t="n"/>
      <c r="K16" s="43" t="n"/>
      <c r="L16" s="9" t="n"/>
      <c r="M16" s="44">
        <f>IF(OR(K16="",L16=""),"",K16*L16)</f>
        <v/>
      </c>
      <c r="N16" s="44">
        <f>IF(OR(K16="",M16=""),"",K16+M16)</f>
        <v/>
      </c>
      <c r="O16" s="44">
        <f>IF(J16="","",IFERROR(IF(J16="Havi",N16,IF(J16="Éves",N16/12,N16)),""))</f>
        <v/>
      </c>
      <c r="P16" s="44">
        <f>IF(O16="","",O16*12)</f>
        <v/>
      </c>
      <c r="Q16" s="4" t="n"/>
      <c r="R16" s="4" t="n"/>
      <c r="S16" s="4" t="n"/>
      <c r="T16" s="11" t="n"/>
      <c r="U16" s="45">
        <f>IF(OR(I16="",T16=""),"",I16-T16)</f>
        <v/>
      </c>
      <c r="V16" s="13">
        <f>IF(I16="","",I16-TODAY())</f>
        <v/>
      </c>
      <c r="W16" s="14">
        <f>IF(V16="","",IF(V16&lt;0,"Lejárt",IF(V16&lt;=30,"30 napon belül","Aktív")))</f>
        <v/>
      </c>
      <c r="X16" s="5" t="n"/>
      <c r="Y16" s="5" t="n"/>
    </row>
    <row r="17">
      <c r="A17" s="4" t="n"/>
      <c r="B17" s="5" t="n"/>
      <c r="C17" s="5" t="n"/>
      <c r="D17" s="16">
        <f>IF(C17="","",IFERROR(VLOOKUP(C17,'Törzsadatok és útmutató'!$A$4:$B$13,2,FALSE),""))</f>
        <v/>
      </c>
      <c r="E17" s="5" t="n"/>
      <c r="F17" s="5" t="n"/>
      <c r="G17" s="5" t="n"/>
      <c r="H17" s="42" t="n"/>
      <c r="I17" s="42" t="n"/>
      <c r="J17" s="4" t="n"/>
      <c r="K17" s="43" t="n"/>
      <c r="L17" s="9" t="n"/>
      <c r="M17" s="46">
        <f>IF(OR(K17="",L17=""),"",K17*L17)</f>
        <v/>
      </c>
      <c r="N17" s="46">
        <f>IF(OR(K17="",M17=""),"",K17+M17)</f>
        <v/>
      </c>
      <c r="O17" s="46">
        <f>IF(J17="","",IFERROR(IF(J17="Havi",N17,IF(J17="Éves",N17/12,N17)),""))</f>
        <v/>
      </c>
      <c r="P17" s="46">
        <f>IF(O17="","",O17*12)</f>
        <v/>
      </c>
      <c r="Q17" s="4" t="n"/>
      <c r="R17" s="4" t="n"/>
      <c r="S17" s="4" t="n"/>
      <c r="T17" s="11" t="n"/>
      <c r="U17" s="47">
        <f>IF(OR(I17="",T17=""),"",I17-T17)</f>
        <v/>
      </c>
      <c r="V17" s="19">
        <f>IF(I17="","",I17-TODAY())</f>
        <v/>
      </c>
      <c r="W17" s="20">
        <f>IF(V17="","",IF(V17&lt;0,"Lejárt",IF(V17&lt;=30,"30 napon belül","Aktív")))</f>
        <v/>
      </c>
      <c r="X17" s="5" t="n"/>
      <c r="Y17" s="5" t="n"/>
    </row>
    <row r="18">
      <c r="A18" s="4" t="n"/>
      <c r="B18" s="5" t="n"/>
      <c r="C18" s="5" t="n"/>
      <c r="D18" s="6">
        <f>IF(C18="","",IFERROR(VLOOKUP(C18,'Törzsadatok és útmutató'!$A$4:$B$13,2,FALSE),""))</f>
        <v/>
      </c>
      <c r="E18" s="5" t="n"/>
      <c r="F18" s="5" t="n"/>
      <c r="G18" s="5" t="n"/>
      <c r="H18" s="42" t="n"/>
      <c r="I18" s="42" t="n"/>
      <c r="J18" s="4" t="n"/>
      <c r="K18" s="43" t="n"/>
      <c r="L18" s="9" t="n"/>
      <c r="M18" s="44">
        <f>IF(OR(K18="",L18=""),"",K18*L18)</f>
        <v/>
      </c>
      <c r="N18" s="44">
        <f>IF(OR(K18="",M18=""),"",K18+M18)</f>
        <v/>
      </c>
      <c r="O18" s="44">
        <f>IF(J18="","",IFERROR(IF(J18="Havi",N18,IF(J18="Éves",N18/12,N18)),""))</f>
        <v/>
      </c>
      <c r="P18" s="44">
        <f>IF(O18="","",O18*12)</f>
        <v/>
      </c>
      <c r="Q18" s="4" t="n"/>
      <c r="R18" s="4" t="n"/>
      <c r="S18" s="4" t="n"/>
      <c r="T18" s="11" t="n"/>
      <c r="U18" s="45">
        <f>IF(OR(I18="",T18=""),"",I18-T18)</f>
        <v/>
      </c>
      <c r="V18" s="13">
        <f>IF(I18="","",I18-TODAY())</f>
        <v/>
      </c>
      <c r="W18" s="14">
        <f>IF(V18="","",IF(V18&lt;0,"Lejárt",IF(V18&lt;=30,"30 napon belül","Aktív")))</f>
        <v/>
      </c>
      <c r="X18" s="5" t="n"/>
      <c r="Y18" s="5" t="n"/>
    </row>
    <row r="19">
      <c r="A19" s="4" t="n"/>
      <c r="B19" s="5" t="n"/>
      <c r="C19" s="5" t="n"/>
      <c r="D19" s="16">
        <f>IF(C19="","",IFERROR(VLOOKUP(C19,'Törzsadatok és útmutató'!$A$4:$B$13,2,FALSE),""))</f>
        <v/>
      </c>
      <c r="E19" s="5" t="n"/>
      <c r="F19" s="5" t="n"/>
      <c r="G19" s="5" t="n"/>
      <c r="H19" s="42" t="n"/>
      <c r="I19" s="42" t="n"/>
      <c r="J19" s="4" t="n"/>
      <c r="K19" s="43" t="n"/>
      <c r="L19" s="9" t="n"/>
      <c r="M19" s="46">
        <f>IF(OR(K19="",L19=""),"",K19*L19)</f>
        <v/>
      </c>
      <c r="N19" s="46">
        <f>IF(OR(K19="",M19=""),"",K19+M19)</f>
        <v/>
      </c>
      <c r="O19" s="46">
        <f>IF(J19="","",IFERROR(IF(J19="Havi",N19,IF(J19="Éves",N19/12,N19)),""))</f>
        <v/>
      </c>
      <c r="P19" s="46">
        <f>IF(O19="","",O19*12)</f>
        <v/>
      </c>
      <c r="Q19" s="4" t="n"/>
      <c r="R19" s="4" t="n"/>
      <c r="S19" s="4" t="n"/>
      <c r="T19" s="11" t="n"/>
      <c r="U19" s="47">
        <f>IF(OR(I19="",T19=""),"",I19-T19)</f>
        <v/>
      </c>
      <c r="V19" s="19">
        <f>IF(I19="","",I19-TODAY())</f>
        <v/>
      </c>
      <c r="W19" s="20">
        <f>IF(V19="","",IF(V19&lt;0,"Lejárt",IF(V19&lt;=30,"30 napon belül","Aktív")))</f>
        <v/>
      </c>
      <c r="X19" s="5" t="n"/>
      <c r="Y19" s="5" t="n"/>
    </row>
    <row r="20">
      <c r="A20" s="4" t="n"/>
      <c r="B20" s="5" t="n"/>
      <c r="C20" s="5" t="n"/>
      <c r="D20" s="6">
        <f>IF(C20="","",IFERROR(VLOOKUP(C20,'Törzsadatok és útmutató'!$A$4:$B$13,2,FALSE),""))</f>
        <v/>
      </c>
      <c r="E20" s="5" t="n"/>
      <c r="F20" s="5" t="n"/>
      <c r="G20" s="5" t="n"/>
      <c r="H20" s="42" t="n"/>
      <c r="I20" s="42" t="n"/>
      <c r="J20" s="4" t="n"/>
      <c r="K20" s="43" t="n"/>
      <c r="L20" s="9" t="n"/>
      <c r="M20" s="44">
        <f>IF(OR(K20="",L20=""),"",K20*L20)</f>
        <v/>
      </c>
      <c r="N20" s="44">
        <f>IF(OR(K20="",M20=""),"",K20+M20)</f>
        <v/>
      </c>
      <c r="O20" s="44">
        <f>IF(J20="","",IFERROR(IF(J20="Havi",N20,IF(J20="Éves",N20/12,N20)),""))</f>
        <v/>
      </c>
      <c r="P20" s="44">
        <f>IF(O20="","",O20*12)</f>
        <v/>
      </c>
      <c r="Q20" s="4" t="n"/>
      <c r="R20" s="4" t="n"/>
      <c r="S20" s="4" t="n"/>
      <c r="T20" s="11" t="n"/>
      <c r="U20" s="45">
        <f>IF(OR(I20="",T20=""),"",I20-T20)</f>
        <v/>
      </c>
      <c r="V20" s="13">
        <f>IF(I20="","",I20-TODAY())</f>
        <v/>
      </c>
      <c r="W20" s="14">
        <f>IF(V20="","",IF(V20&lt;0,"Lejárt",IF(V20&lt;=30,"30 napon belül","Aktív")))</f>
        <v/>
      </c>
      <c r="X20" s="5" t="n"/>
      <c r="Y20" s="5" t="n"/>
    </row>
    <row r="21">
      <c r="A21" s="4" t="n"/>
      <c r="B21" s="5" t="n"/>
      <c r="C21" s="5" t="n"/>
      <c r="D21" s="16">
        <f>IF(C21="","",IFERROR(VLOOKUP(C21,'Törzsadatok és útmutató'!$A$4:$B$13,2,FALSE),""))</f>
        <v/>
      </c>
      <c r="E21" s="5" t="n"/>
      <c r="F21" s="5" t="n"/>
      <c r="G21" s="5" t="n"/>
      <c r="H21" s="42" t="n"/>
      <c r="I21" s="42" t="n"/>
      <c r="J21" s="4" t="n"/>
      <c r="K21" s="43" t="n"/>
      <c r="L21" s="9" t="n"/>
      <c r="M21" s="46">
        <f>IF(OR(K21="",L21=""),"",K21*L21)</f>
        <v/>
      </c>
      <c r="N21" s="46">
        <f>IF(OR(K21="",M21=""),"",K21+M21)</f>
        <v/>
      </c>
      <c r="O21" s="46">
        <f>IF(J21="","",IFERROR(IF(J21="Havi",N21,IF(J21="Éves",N21/12,N21)),""))</f>
        <v/>
      </c>
      <c r="P21" s="46">
        <f>IF(O21="","",O21*12)</f>
        <v/>
      </c>
      <c r="Q21" s="4" t="n"/>
      <c r="R21" s="4" t="n"/>
      <c r="S21" s="4" t="n"/>
      <c r="T21" s="11" t="n"/>
      <c r="U21" s="47">
        <f>IF(OR(I21="",T21=""),"",I21-T21)</f>
        <v/>
      </c>
      <c r="V21" s="19">
        <f>IF(I21="","",I21-TODAY())</f>
        <v/>
      </c>
      <c r="W21" s="20">
        <f>IF(V21="","",IF(V21&lt;0,"Lejárt",IF(V21&lt;=30,"30 napon belül","Aktív")))</f>
        <v/>
      </c>
      <c r="X21" s="5" t="n"/>
      <c r="Y21" s="5" t="n"/>
    </row>
    <row r="22">
      <c r="A22" s="4" t="n"/>
      <c r="B22" s="5" t="n"/>
      <c r="C22" s="5" t="n"/>
      <c r="D22" s="6">
        <f>IF(C22="","",IFERROR(VLOOKUP(C22,'Törzsadatok és útmutató'!$A$4:$B$13,2,FALSE),""))</f>
        <v/>
      </c>
      <c r="E22" s="5" t="n"/>
      <c r="F22" s="5" t="n"/>
      <c r="G22" s="5" t="n"/>
      <c r="H22" s="42" t="n"/>
      <c r="I22" s="42" t="n"/>
      <c r="J22" s="4" t="n"/>
      <c r="K22" s="43" t="n"/>
      <c r="L22" s="9" t="n"/>
      <c r="M22" s="44">
        <f>IF(OR(K22="",L22=""),"",K22*L22)</f>
        <v/>
      </c>
      <c r="N22" s="44">
        <f>IF(OR(K22="",M22=""),"",K22+M22)</f>
        <v/>
      </c>
      <c r="O22" s="44">
        <f>IF(J22="","",IFERROR(IF(J22="Havi",N22,IF(J22="Éves",N22/12,N22)),""))</f>
        <v/>
      </c>
      <c r="P22" s="44">
        <f>IF(O22="","",O22*12)</f>
        <v/>
      </c>
      <c r="Q22" s="4" t="n"/>
      <c r="R22" s="4" t="n"/>
      <c r="S22" s="4" t="n"/>
      <c r="T22" s="11" t="n"/>
      <c r="U22" s="45">
        <f>IF(OR(I22="",T22=""),"",I22-T22)</f>
        <v/>
      </c>
      <c r="V22" s="13">
        <f>IF(I22="","",I22-TODAY())</f>
        <v/>
      </c>
      <c r="W22" s="14">
        <f>IF(V22="","",IF(V22&lt;0,"Lejárt",IF(V22&lt;=30,"30 napon belül","Aktív")))</f>
        <v/>
      </c>
      <c r="X22" s="5" t="n"/>
      <c r="Y22" s="5" t="n"/>
    </row>
    <row r="23">
      <c r="A23" s="4" t="n"/>
      <c r="B23" s="5" t="n"/>
      <c r="C23" s="5" t="n"/>
      <c r="D23" s="16">
        <f>IF(C23="","",IFERROR(VLOOKUP(C23,'Törzsadatok és útmutató'!$A$4:$B$13,2,FALSE),""))</f>
        <v/>
      </c>
      <c r="E23" s="5" t="n"/>
      <c r="F23" s="5" t="n"/>
      <c r="G23" s="5" t="n"/>
      <c r="H23" s="42" t="n"/>
      <c r="I23" s="42" t="n"/>
      <c r="J23" s="4" t="n"/>
      <c r="K23" s="43" t="n"/>
      <c r="L23" s="9" t="n"/>
      <c r="M23" s="46">
        <f>IF(OR(K23="",L23=""),"",K23*L23)</f>
        <v/>
      </c>
      <c r="N23" s="46">
        <f>IF(OR(K23="",M23=""),"",K23+M23)</f>
        <v/>
      </c>
      <c r="O23" s="46">
        <f>IF(J23="","",IFERROR(IF(J23="Havi",N23,IF(J23="Éves",N23/12,N23)),""))</f>
        <v/>
      </c>
      <c r="P23" s="46">
        <f>IF(O23="","",O23*12)</f>
        <v/>
      </c>
      <c r="Q23" s="4" t="n"/>
      <c r="R23" s="4" t="n"/>
      <c r="S23" s="4" t="n"/>
      <c r="T23" s="11" t="n"/>
      <c r="U23" s="47">
        <f>IF(OR(I23="",T23=""),"",I23-T23)</f>
        <v/>
      </c>
      <c r="V23" s="19">
        <f>IF(I23="","",I23-TODAY())</f>
        <v/>
      </c>
      <c r="W23" s="20">
        <f>IF(V23="","",IF(V23&lt;0,"Lejárt",IF(V23&lt;=30,"30 napon belül","Aktív")))</f>
        <v/>
      </c>
      <c r="X23" s="5" t="n"/>
      <c r="Y23" s="5" t="n"/>
    </row>
    <row r="24">
      <c r="A24" s="4" t="n"/>
      <c r="B24" s="5" t="n"/>
      <c r="C24" s="5" t="n"/>
      <c r="D24" s="6">
        <f>IF(C24="","",IFERROR(VLOOKUP(C24,'Törzsadatok és útmutató'!$A$4:$B$13,2,FALSE),""))</f>
        <v/>
      </c>
      <c r="E24" s="5" t="n"/>
      <c r="F24" s="5" t="n"/>
      <c r="G24" s="5" t="n"/>
      <c r="H24" s="42" t="n"/>
      <c r="I24" s="42" t="n"/>
      <c r="J24" s="4" t="n"/>
      <c r="K24" s="43" t="n"/>
      <c r="L24" s="9" t="n"/>
      <c r="M24" s="44">
        <f>IF(OR(K24="",L24=""),"",K24*L24)</f>
        <v/>
      </c>
      <c r="N24" s="44">
        <f>IF(OR(K24="",M24=""),"",K24+M24)</f>
        <v/>
      </c>
      <c r="O24" s="44">
        <f>IF(J24="","",IFERROR(IF(J24="Havi",N24,IF(J24="Éves",N24/12,N24)),""))</f>
        <v/>
      </c>
      <c r="P24" s="44">
        <f>IF(O24="","",O24*12)</f>
        <v/>
      </c>
      <c r="Q24" s="4" t="n"/>
      <c r="R24" s="4" t="n"/>
      <c r="S24" s="4" t="n"/>
      <c r="T24" s="11" t="n"/>
      <c r="U24" s="45">
        <f>IF(OR(I24="",T24=""),"",I24-T24)</f>
        <v/>
      </c>
      <c r="V24" s="13">
        <f>IF(I24="","",I24-TODAY())</f>
        <v/>
      </c>
      <c r="W24" s="14">
        <f>IF(V24="","",IF(V24&lt;0,"Lejárt",IF(V24&lt;=30,"30 napon belül","Aktív")))</f>
        <v/>
      </c>
      <c r="X24" s="5" t="n"/>
      <c r="Y24" s="5" t="n"/>
    </row>
    <row r="25">
      <c r="A25" s="4" t="n"/>
      <c r="B25" s="5" t="n"/>
      <c r="C25" s="5" t="n"/>
      <c r="D25" s="16">
        <f>IF(C25="","",IFERROR(VLOOKUP(C25,'Törzsadatok és útmutató'!$A$4:$B$13,2,FALSE),""))</f>
        <v/>
      </c>
      <c r="E25" s="5" t="n"/>
      <c r="F25" s="5" t="n"/>
      <c r="G25" s="5" t="n"/>
      <c r="H25" s="42" t="n"/>
      <c r="I25" s="42" t="n"/>
      <c r="J25" s="4" t="n"/>
      <c r="K25" s="43" t="n"/>
      <c r="L25" s="9" t="n"/>
      <c r="M25" s="46">
        <f>IF(OR(K25="",L25=""),"",K25*L25)</f>
        <v/>
      </c>
      <c r="N25" s="46">
        <f>IF(OR(K25="",M25=""),"",K25+M25)</f>
        <v/>
      </c>
      <c r="O25" s="46">
        <f>IF(J25="","",IFERROR(IF(J25="Havi",N25,IF(J25="Éves",N25/12,N25)),""))</f>
        <v/>
      </c>
      <c r="P25" s="46">
        <f>IF(O25="","",O25*12)</f>
        <v/>
      </c>
      <c r="Q25" s="4" t="n"/>
      <c r="R25" s="4" t="n"/>
      <c r="S25" s="4" t="n"/>
      <c r="T25" s="11" t="n"/>
      <c r="U25" s="47">
        <f>IF(OR(I25="",T25=""),"",I25-T25)</f>
        <v/>
      </c>
      <c r="V25" s="19">
        <f>IF(I25="","",I25-TODAY())</f>
        <v/>
      </c>
      <c r="W25" s="20">
        <f>IF(V25="","",IF(V25&lt;0,"Lejárt",IF(V25&lt;=30,"30 napon belül","Aktív")))</f>
        <v/>
      </c>
      <c r="X25" s="5" t="n"/>
      <c r="Y25" s="5" t="n"/>
    </row>
    <row r="26">
      <c r="A26" s="4" t="n"/>
      <c r="B26" s="5" t="n"/>
      <c r="C26" s="5" t="n"/>
      <c r="D26" s="6">
        <f>IF(C26="","",IFERROR(VLOOKUP(C26,'Törzsadatok és útmutató'!$A$4:$B$13,2,FALSE),""))</f>
        <v/>
      </c>
      <c r="E26" s="5" t="n"/>
      <c r="F26" s="5" t="n"/>
      <c r="G26" s="5" t="n"/>
      <c r="H26" s="42" t="n"/>
      <c r="I26" s="42" t="n"/>
      <c r="J26" s="4" t="n"/>
      <c r="K26" s="43" t="n"/>
      <c r="L26" s="9" t="n"/>
      <c r="M26" s="44">
        <f>IF(OR(K26="",L26=""),"",K26*L26)</f>
        <v/>
      </c>
      <c r="N26" s="44">
        <f>IF(OR(K26="",M26=""),"",K26+M26)</f>
        <v/>
      </c>
      <c r="O26" s="44">
        <f>IF(J26="","",IFERROR(IF(J26="Havi",N26,IF(J26="Éves",N26/12,N26)),""))</f>
        <v/>
      </c>
      <c r="P26" s="44">
        <f>IF(O26="","",O26*12)</f>
        <v/>
      </c>
      <c r="Q26" s="4" t="n"/>
      <c r="R26" s="4" t="n"/>
      <c r="S26" s="4" t="n"/>
      <c r="T26" s="11" t="n"/>
      <c r="U26" s="45">
        <f>IF(OR(I26="",T26=""),"",I26-T26)</f>
        <v/>
      </c>
      <c r="V26" s="13">
        <f>IF(I26="","",I26-TODAY())</f>
        <v/>
      </c>
      <c r="W26" s="14">
        <f>IF(V26="","",IF(V26&lt;0,"Lejárt",IF(V26&lt;=30,"30 napon belül","Aktív")))</f>
        <v/>
      </c>
      <c r="X26" s="5" t="n"/>
      <c r="Y26" s="5" t="n"/>
    </row>
    <row r="27">
      <c r="A27" s="4" t="n"/>
      <c r="B27" s="5" t="n"/>
      <c r="C27" s="5" t="n"/>
      <c r="D27" s="16">
        <f>IF(C27="","",IFERROR(VLOOKUP(C27,'Törzsadatok és útmutató'!$A$4:$B$13,2,FALSE),""))</f>
        <v/>
      </c>
      <c r="E27" s="5" t="n"/>
      <c r="F27" s="5" t="n"/>
      <c r="G27" s="5" t="n"/>
      <c r="H27" s="42" t="n"/>
      <c r="I27" s="42" t="n"/>
      <c r="J27" s="4" t="n"/>
      <c r="K27" s="43" t="n"/>
      <c r="L27" s="9" t="n"/>
      <c r="M27" s="46">
        <f>IF(OR(K27="",L27=""),"",K27*L27)</f>
        <v/>
      </c>
      <c r="N27" s="46">
        <f>IF(OR(K27="",M27=""),"",K27+M27)</f>
        <v/>
      </c>
      <c r="O27" s="46">
        <f>IF(J27="","",IFERROR(IF(J27="Havi",N27,IF(J27="Éves",N27/12,N27)),""))</f>
        <v/>
      </c>
      <c r="P27" s="46">
        <f>IF(O27="","",O27*12)</f>
        <v/>
      </c>
      <c r="Q27" s="4" t="n"/>
      <c r="R27" s="4" t="n"/>
      <c r="S27" s="4" t="n"/>
      <c r="T27" s="11" t="n"/>
      <c r="U27" s="47">
        <f>IF(OR(I27="",T27=""),"",I27-T27)</f>
        <v/>
      </c>
      <c r="V27" s="19">
        <f>IF(I27="","",I27-TODAY())</f>
        <v/>
      </c>
      <c r="W27" s="20">
        <f>IF(V27="","",IF(V27&lt;0,"Lejárt",IF(V27&lt;=30,"30 napon belül","Aktív")))</f>
        <v/>
      </c>
      <c r="X27" s="5" t="n"/>
      <c r="Y27" s="5" t="n"/>
    </row>
    <row r="28">
      <c r="A28" s="4" t="n"/>
      <c r="B28" s="5" t="n"/>
      <c r="C28" s="5" t="n"/>
      <c r="D28" s="6">
        <f>IF(C28="","",IFERROR(VLOOKUP(C28,'Törzsadatok és útmutató'!$A$4:$B$13,2,FALSE),""))</f>
        <v/>
      </c>
      <c r="E28" s="5" t="n"/>
      <c r="F28" s="5" t="n"/>
      <c r="G28" s="5" t="n"/>
      <c r="H28" s="42" t="n"/>
      <c r="I28" s="42" t="n"/>
      <c r="J28" s="4" t="n"/>
      <c r="K28" s="43" t="n"/>
      <c r="L28" s="9" t="n"/>
      <c r="M28" s="44">
        <f>IF(OR(K28="",L28=""),"",K28*L28)</f>
        <v/>
      </c>
      <c r="N28" s="44">
        <f>IF(OR(K28="",M28=""),"",K28+M28)</f>
        <v/>
      </c>
      <c r="O28" s="44">
        <f>IF(J28="","",IFERROR(IF(J28="Havi",N28,IF(J28="Éves",N28/12,N28)),""))</f>
        <v/>
      </c>
      <c r="P28" s="44">
        <f>IF(O28="","",O28*12)</f>
        <v/>
      </c>
      <c r="Q28" s="4" t="n"/>
      <c r="R28" s="4" t="n"/>
      <c r="S28" s="4" t="n"/>
      <c r="T28" s="11" t="n"/>
      <c r="U28" s="45">
        <f>IF(OR(I28="",T28=""),"",I28-T28)</f>
        <v/>
      </c>
      <c r="V28" s="13">
        <f>IF(I28="","",I28-TODAY())</f>
        <v/>
      </c>
      <c r="W28" s="14">
        <f>IF(V28="","",IF(V28&lt;0,"Lejárt",IF(V28&lt;=30,"30 napon belül","Aktív")))</f>
        <v/>
      </c>
      <c r="X28" s="5" t="n"/>
      <c r="Y28" s="5" t="n"/>
    </row>
    <row r="29">
      <c r="A29" s="4" t="n"/>
      <c r="B29" s="5" t="n"/>
      <c r="C29" s="5" t="n"/>
      <c r="D29" s="16">
        <f>IF(C29="","",IFERROR(VLOOKUP(C29,'Törzsadatok és útmutató'!$A$4:$B$13,2,FALSE),""))</f>
        <v/>
      </c>
      <c r="E29" s="5" t="n"/>
      <c r="F29" s="5" t="n"/>
      <c r="G29" s="5" t="n"/>
      <c r="H29" s="42" t="n"/>
      <c r="I29" s="42" t="n"/>
      <c r="J29" s="4" t="n"/>
      <c r="K29" s="43" t="n"/>
      <c r="L29" s="9" t="n"/>
      <c r="M29" s="46">
        <f>IF(OR(K29="",L29=""),"",K29*L29)</f>
        <v/>
      </c>
      <c r="N29" s="46">
        <f>IF(OR(K29="",M29=""),"",K29+M29)</f>
        <v/>
      </c>
      <c r="O29" s="46">
        <f>IF(J29="","",IFERROR(IF(J29="Havi",N29,IF(J29="Éves",N29/12,N29)),""))</f>
        <v/>
      </c>
      <c r="P29" s="46">
        <f>IF(O29="","",O29*12)</f>
        <v/>
      </c>
      <c r="Q29" s="4" t="n"/>
      <c r="R29" s="4" t="n"/>
      <c r="S29" s="4" t="n"/>
      <c r="T29" s="11" t="n"/>
      <c r="U29" s="47">
        <f>IF(OR(I29="",T29=""),"",I29-T29)</f>
        <v/>
      </c>
      <c r="V29" s="19">
        <f>IF(I29="","",I29-TODAY())</f>
        <v/>
      </c>
      <c r="W29" s="20">
        <f>IF(V29="","",IF(V29&lt;0,"Lejárt",IF(V29&lt;=30,"30 napon belül","Aktív")))</f>
        <v/>
      </c>
      <c r="X29" s="5" t="n"/>
      <c r="Y29" s="5" t="n"/>
    </row>
    <row r="30">
      <c r="A30" s="4" t="n"/>
      <c r="B30" s="5" t="n"/>
      <c r="C30" s="5" t="n"/>
      <c r="D30" s="6">
        <f>IF(C30="","",IFERROR(VLOOKUP(C30,'Törzsadatok és útmutató'!$A$4:$B$13,2,FALSE),""))</f>
        <v/>
      </c>
      <c r="E30" s="5" t="n"/>
      <c r="F30" s="5" t="n"/>
      <c r="G30" s="5" t="n"/>
      <c r="H30" s="42" t="n"/>
      <c r="I30" s="42" t="n"/>
      <c r="J30" s="4" t="n"/>
      <c r="K30" s="43" t="n"/>
      <c r="L30" s="9" t="n"/>
      <c r="M30" s="44">
        <f>IF(OR(K30="",L30=""),"",K30*L30)</f>
        <v/>
      </c>
      <c r="N30" s="44">
        <f>IF(OR(K30="",M30=""),"",K30+M30)</f>
        <v/>
      </c>
      <c r="O30" s="44">
        <f>IF(J30="","",IFERROR(IF(J30="Havi",N30,IF(J30="Éves",N30/12,N30)),""))</f>
        <v/>
      </c>
      <c r="P30" s="44">
        <f>IF(O30="","",O30*12)</f>
        <v/>
      </c>
      <c r="Q30" s="4" t="n"/>
      <c r="R30" s="4" t="n"/>
      <c r="S30" s="4" t="n"/>
      <c r="T30" s="11" t="n"/>
      <c r="U30" s="45">
        <f>IF(OR(I30="",T30=""),"",I30-T30)</f>
        <v/>
      </c>
      <c r="V30" s="13">
        <f>IF(I30="","",I30-TODAY())</f>
        <v/>
      </c>
      <c r="W30" s="14">
        <f>IF(V30="","",IF(V30&lt;0,"Lejárt",IF(V30&lt;=30,"30 napon belül","Aktív")))</f>
        <v/>
      </c>
      <c r="X30" s="5" t="n"/>
      <c r="Y30" s="5" t="n"/>
    </row>
    <row r="31">
      <c r="A31" s="4" t="n"/>
      <c r="B31" s="5" t="n"/>
      <c r="C31" s="5" t="n"/>
      <c r="D31" s="16">
        <f>IF(C31="","",IFERROR(VLOOKUP(C31,'Törzsadatok és útmutató'!$A$4:$B$13,2,FALSE),""))</f>
        <v/>
      </c>
      <c r="E31" s="5" t="n"/>
      <c r="F31" s="5" t="n"/>
      <c r="G31" s="5" t="n"/>
      <c r="H31" s="42" t="n"/>
      <c r="I31" s="42" t="n"/>
      <c r="J31" s="4" t="n"/>
      <c r="K31" s="43" t="n"/>
      <c r="L31" s="9" t="n"/>
      <c r="M31" s="46">
        <f>IF(OR(K31="",L31=""),"",K31*L31)</f>
        <v/>
      </c>
      <c r="N31" s="46">
        <f>IF(OR(K31="",M31=""),"",K31+M31)</f>
        <v/>
      </c>
      <c r="O31" s="46">
        <f>IF(J31="","",IFERROR(IF(J31="Havi",N31,IF(J31="Éves",N31/12,N31)),""))</f>
        <v/>
      </c>
      <c r="P31" s="46">
        <f>IF(O31="","",O31*12)</f>
        <v/>
      </c>
      <c r="Q31" s="4" t="n"/>
      <c r="R31" s="4" t="n"/>
      <c r="S31" s="4" t="n"/>
      <c r="T31" s="11" t="n"/>
      <c r="U31" s="47">
        <f>IF(OR(I31="",T31=""),"",I31-T31)</f>
        <v/>
      </c>
      <c r="V31" s="19">
        <f>IF(I31="","",I31-TODAY())</f>
        <v/>
      </c>
      <c r="W31" s="20">
        <f>IF(V31="","",IF(V31&lt;0,"Lejárt",IF(V31&lt;=30,"30 napon belül","Aktív")))</f>
        <v/>
      </c>
      <c r="X31" s="5" t="n"/>
      <c r="Y31" s="5" t="n"/>
    </row>
    <row r="32">
      <c r="A32" s="4" t="n"/>
      <c r="B32" s="5" t="n"/>
      <c r="C32" s="5" t="n"/>
      <c r="D32" s="6">
        <f>IF(C32="","",IFERROR(VLOOKUP(C32,'Törzsadatok és útmutató'!$A$4:$B$13,2,FALSE),""))</f>
        <v/>
      </c>
      <c r="E32" s="5" t="n"/>
      <c r="F32" s="5" t="n"/>
      <c r="G32" s="5" t="n"/>
      <c r="H32" s="42" t="n"/>
      <c r="I32" s="42" t="n"/>
      <c r="J32" s="4" t="n"/>
      <c r="K32" s="43" t="n"/>
      <c r="L32" s="9" t="n"/>
      <c r="M32" s="44">
        <f>IF(OR(K32="",L32=""),"",K32*L32)</f>
        <v/>
      </c>
      <c r="N32" s="44">
        <f>IF(OR(K32="",M32=""),"",K32+M32)</f>
        <v/>
      </c>
      <c r="O32" s="44">
        <f>IF(J32="","",IFERROR(IF(J32="Havi",N32,IF(J32="Éves",N32/12,N32)),""))</f>
        <v/>
      </c>
      <c r="P32" s="44">
        <f>IF(O32="","",O32*12)</f>
        <v/>
      </c>
      <c r="Q32" s="4" t="n"/>
      <c r="R32" s="4" t="n"/>
      <c r="S32" s="4" t="n"/>
      <c r="T32" s="11" t="n"/>
      <c r="U32" s="45">
        <f>IF(OR(I32="",T32=""),"",I32-T32)</f>
        <v/>
      </c>
      <c r="V32" s="13">
        <f>IF(I32="","",I32-TODAY())</f>
        <v/>
      </c>
      <c r="W32" s="14">
        <f>IF(V32="","",IF(V32&lt;0,"Lejárt",IF(V32&lt;=30,"30 napon belül","Aktív")))</f>
        <v/>
      </c>
      <c r="X32" s="5" t="n"/>
      <c r="Y32" s="5" t="n"/>
    </row>
    <row r="33">
      <c r="A33" s="4" t="n"/>
      <c r="B33" s="5" t="n"/>
      <c r="C33" s="5" t="n"/>
      <c r="D33" s="16">
        <f>IF(C33="","",IFERROR(VLOOKUP(C33,'Törzsadatok és útmutató'!$A$4:$B$13,2,FALSE),""))</f>
        <v/>
      </c>
      <c r="E33" s="5" t="n"/>
      <c r="F33" s="5" t="n"/>
      <c r="G33" s="5" t="n"/>
      <c r="H33" s="42" t="n"/>
      <c r="I33" s="42" t="n"/>
      <c r="J33" s="4" t="n"/>
      <c r="K33" s="43" t="n"/>
      <c r="L33" s="9" t="n"/>
      <c r="M33" s="46">
        <f>IF(OR(K33="",L33=""),"",K33*L33)</f>
        <v/>
      </c>
      <c r="N33" s="46">
        <f>IF(OR(K33="",M33=""),"",K33+M33)</f>
        <v/>
      </c>
      <c r="O33" s="46">
        <f>IF(J33="","",IFERROR(IF(J33="Havi",N33,IF(J33="Éves",N33/12,N33)),""))</f>
        <v/>
      </c>
      <c r="P33" s="46">
        <f>IF(O33="","",O33*12)</f>
        <v/>
      </c>
      <c r="Q33" s="4" t="n"/>
      <c r="R33" s="4" t="n"/>
      <c r="S33" s="4" t="n"/>
      <c r="T33" s="11" t="n"/>
      <c r="U33" s="47">
        <f>IF(OR(I33="",T33=""),"",I33-T33)</f>
        <v/>
      </c>
      <c r="V33" s="19">
        <f>IF(I33="","",I33-TODAY())</f>
        <v/>
      </c>
      <c r="W33" s="20">
        <f>IF(V33="","",IF(V33&lt;0,"Lejárt",IF(V33&lt;=30,"30 napon belül","Aktív")))</f>
        <v/>
      </c>
      <c r="X33" s="5" t="n"/>
      <c r="Y33" s="5" t="n"/>
    </row>
    <row r="34">
      <c r="A34" s="4" t="n"/>
      <c r="B34" s="5" t="n"/>
      <c r="C34" s="5" t="n"/>
      <c r="D34" s="6">
        <f>IF(C34="","",IFERROR(VLOOKUP(C34,'Törzsadatok és útmutató'!$A$4:$B$13,2,FALSE),""))</f>
        <v/>
      </c>
      <c r="E34" s="5" t="n"/>
      <c r="F34" s="5" t="n"/>
      <c r="G34" s="5" t="n"/>
      <c r="H34" s="42" t="n"/>
      <c r="I34" s="42" t="n"/>
      <c r="J34" s="4" t="n"/>
      <c r="K34" s="43" t="n"/>
      <c r="L34" s="9" t="n"/>
      <c r="M34" s="44">
        <f>IF(OR(K34="",L34=""),"",K34*L34)</f>
        <v/>
      </c>
      <c r="N34" s="44">
        <f>IF(OR(K34="",M34=""),"",K34+M34)</f>
        <v/>
      </c>
      <c r="O34" s="44">
        <f>IF(J34="","",IFERROR(IF(J34="Havi",N34,IF(J34="Éves",N34/12,N34)),""))</f>
        <v/>
      </c>
      <c r="P34" s="44">
        <f>IF(O34="","",O34*12)</f>
        <v/>
      </c>
      <c r="Q34" s="4" t="n"/>
      <c r="R34" s="4" t="n"/>
      <c r="S34" s="4" t="n"/>
      <c r="T34" s="11" t="n"/>
      <c r="U34" s="45">
        <f>IF(OR(I34="",T34=""),"",I34-T34)</f>
        <v/>
      </c>
      <c r="V34" s="13">
        <f>IF(I34="","",I34-TODAY())</f>
        <v/>
      </c>
      <c r="W34" s="14">
        <f>IF(V34="","",IF(V34&lt;0,"Lejárt",IF(V34&lt;=30,"30 napon belül","Aktív")))</f>
        <v/>
      </c>
      <c r="X34" s="5" t="n"/>
      <c r="Y34" s="5" t="n"/>
    </row>
    <row r="35">
      <c r="A35" s="4" t="n"/>
      <c r="B35" s="5" t="n"/>
      <c r="C35" s="5" t="n"/>
      <c r="D35" s="16">
        <f>IF(C35="","",IFERROR(VLOOKUP(C35,'Törzsadatok és útmutató'!$A$4:$B$13,2,FALSE),""))</f>
        <v/>
      </c>
      <c r="E35" s="5" t="n"/>
      <c r="F35" s="5" t="n"/>
      <c r="G35" s="5" t="n"/>
      <c r="H35" s="42" t="n"/>
      <c r="I35" s="42" t="n"/>
      <c r="J35" s="4" t="n"/>
      <c r="K35" s="43" t="n"/>
      <c r="L35" s="9" t="n"/>
      <c r="M35" s="46">
        <f>IF(OR(K35="",L35=""),"",K35*L35)</f>
        <v/>
      </c>
      <c r="N35" s="46">
        <f>IF(OR(K35="",M35=""),"",K35+M35)</f>
        <v/>
      </c>
      <c r="O35" s="46">
        <f>IF(J35="","",IFERROR(IF(J35="Havi",N35,IF(J35="Éves",N35/12,N35)),""))</f>
        <v/>
      </c>
      <c r="P35" s="46">
        <f>IF(O35="","",O35*12)</f>
        <v/>
      </c>
      <c r="Q35" s="4" t="n"/>
      <c r="R35" s="4" t="n"/>
      <c r="S35" s="4" t="n"/>
      <c r="T35" s="11" t="n"/>
      <c r="U35" s="47">
        <f>IF(OR(I35="",T35=""),"",I35-T35)</f>
        <v/>
      </c>
      <c r="V35" s="19">
        <f>IF(I35="","",I35-TODAY())</f>
        <v/>
      </c>
      <c r="W35" s="20">
        <f>IF(V35="","",IF(V35&lt;0,"Lejárt",IF(V35&lt;=30,"30 napon belül","Aktív")))</f>
        <v/>
      </c>
      <c r="X35" s="5" t="n"/>
      <c r="Y35" s="5" t="n"/>
    </row>
    <row r="36">
      <c r="A36" s="4" t="n"/>
      <c r="B36" s="5" t="n"/>
      <c r="C36" s="5" t="n"/>
      <c r="D36" s="6">
        <f>IF(C36="","",IFERROR(VLOOKUP(C36,'Törzsadatok és útmutató'!$A$4:$B$13,2,FALSE),""))</f>
        <v/>
      </c>
      <c r="E36" s="5" t="n"/>
      <c r="F36" s="5" t="n"/>
      <c r="G36" s="5" t="n"/>
      <c r="H36" s="42" t="n"/>
      <c r="I36" s="42" t="n"/>
      <c r="J36" s="4" t="n"/>
      <c r="K36" s="43" t="n"/>
      <c r="L36" s="9" t="n"/>
      <c r="M36" s="44">
        <f>IF(OR(K36="",L36=""),"",K36*L36)</f>
        <v/>
      </c>
      <c r="N36" s="44">
        <f>IF(OR(K36="",M36=""),"",K36+M36)</f>
        <v/>
      </c>
      <c r="O36" s="44">
        <f>IF(J36="","",IFERROR(IF(J36="Havi",N36,IF(J36="Éves",N36/12,N36)),""))</f>
        <v/>
      </c>
      <c r="P36" s="44">
        <f>IF(O36="","",O36*12)</f>
        <v/>
      </c>
      <c r="Q36" s="4" t="n"/>
      <c r="R36" s="4" t="n"/>
      <c r="S36" s="4" t="n"/>
      <c r="T36" s="11" t="n"/>
      <c r="U36" s="45">
        <f>IF(OR(I36="",T36=""),"",I36-T36)</f>
        <v/>
      </c>
      <c r="V36" s="13">
        <f>IF(I36="","",I36-TODAY())</f>
        <v/>
      </c>
      <c r="W36" s="14">
        <f>IF(V36="","",IF(V36&lt;0,"Lejárt",IF(V36&lt;=30,"30 napon belül","Aktív")))</f>
        <v/>
      </c>
      <c r="X36" s="5" t="n"/>
      <c r="Y36" s="5" t="n"/>
    </row>
    <row r="37">
      <c r="A37" s="4" t="n"/>
      <c r="B37" s="5" t="n"/>
      <c r="C37" s="5" t="n"/>
      <c r="D37" s="16">
        <f>IF(C37="","",IFERROR(VLOOKUP(C37,'Törzsadatok és útmutató'!$A$4:$B$13,2,FALSE),""))</f>
        <v/>
      </c>
      <c r="E37" s="5" t="n"/>
      <c r="F37" s="5" t="n"/>
      <c r="G37" s="5" t="n"/>
      <c r="H37" s="42" t="n"/>
      <c r="I37" s="42" t="n"/>
      <c r="J37" s="4" t="n"/>
      <c r="K37" s="43" t="n"/>
      <c r="L37" s="9" t="n"/>
      <c r="M37" s="46">
        <f>IF(OR(K37="",L37=""),"",K37*L37)</f>
        <v/>
      </c>
      <c r="N37" s="46">
        <f>IF(OR(K37="",M37=""),"",K37+M37)</f>
        <v/>
      </c>
      <c r="O37" s="46">
        <f>IF(J37="","",IFERROR(IF(J37="Havi",N37,IF(J37="Éves",N37/12,N37)),""))</f>
        <v/>
      </c>
      <c r="P37" s="46">
        <f>IF(O37="","",O37*12)</f>
        <v/>
      </c>
      <c r="Q37" s="4" t="n"/>
      <c r="R37" s="4" t="n"/>
      <c r="S37" s="4" t="n"/>
      <c r="T37" s="11" t="n"/>
      <c r="U37" s="47">
        <f>IF(OR(I37="",T37=""),"",I37-T37)</f>
        <v/>
      </c>
      <c r="V37" s="19">
        <f>IF(I37="","",I37-TODAY())</f>
        <v/>
      </c>
      <c r="W37" s="20">
        <f>IF(V37="","",IF(V37&lt;0,"Lejárt",IF(V37&lt;=30,"30 napon belül","Aktív")))</f>
        <v/>
      </c>
      <c r="X37" s="5" t="n"/>
      <c r="Y37" s="5" t="n"/>
    </row>
    <row r="38">
      <c r="A38" s="4" t="n"/>
      <c r="B38" s="5" t="n"/>
      <c r="C38" s="5" t="n"/>
      <c r="D38" s="6">
        <f>IF(C38="","",IFERROR(VLOOKUP(C38,'Törzsadatok és útmutató'!$A$4:$B$13,2,FALSE),""))</f>
        <v/>
      </c>
      <c r="E38" s="5" t="n"/>
      <c r="F38" s="5" t="n"/>
      <c r="G38" s="5" t="n"/>
      <c r="H38" s="42" t="n"/>
      <c r="I38" s="42" t="n"/>
      <c r="J38" s="4" t="n"/>
      <c r="K38" s="43" t="n"/>
      <c r="L38" s="9" t="n"/>
      <c r="M38" s="44">
        <f>IF(OR(K38="",L38=""),"",K38*L38)</f>
        <v/>
      </c>
      <c r="N38" s="44">
        <f>IF(OR(K38="",M38=""),"",K38+M38)</f>
        <v/>
      </c>
      <c r="O38" s="44">
        <f>IF(J38="","",IFERROR(IF(J38="Havi",N38,IF(J38="Éves",N38/12,N38)),""))</f>
        <v/>
      </c>
      <c r="P38" s="44">
        <f>IF(O38="","",O38*12)</f>
        <v/>
      </c>
      <c r="Q38" s="4" t="n"/>
      <c r="R38" s="4" t="n"/>
      <c r="S38" s="4" t="n"/>
      <c r="T38" s="11" t="n"/>
      <c r="U38" s="45">
        <f>IF(OR(I38="",T38=""),"",I38-T38)</f>
        <v/>
      </c>
      <c r="V38" s="13">
        <f>IF(I38="","",I38-TODAY())</f>
        <v/>
      </c>
      <c r="W38" s="14">
        <f>IF(V38="","",IF(V38&lt;0,"Lejárt",IF(V38&lt;=30,"30 napon belül","Aktív")))</f>
        <v/>
      </c>
      <c r="X38" s="5" t="n"/>
      <c r="Y38" s="5" t="n"/>
    </row>
    <row r="39">
      <c r="A39" s="4" t="n"/>
      <c r="B39" s="5" t="n"/>
      <c r="C39" s="5" t="n"/>
      <c r="D39" s="16">
        <f>IF(C39="","",IFERROR(VLOOKUP(C39,'Törzsadatok és útmutató'!$A$4:$B$13,2,FALSE),""))</f>
        <v/>
      </c>
      <c r="E39" s="5" t="n"/>
      <c r="F39" s="5" t="n"/>
      <c r="G39" s="5" t="n"/>
      <c r="H39" s="42" t="n"/>
      <c r="I39" s="42" t="n"/>
      <c r="J39" s="4" t="n"/>
      <c r="K39" s="43" t="n"/>
      <c r="L39" s="9" t="n"/>
      <c r="M39" s="46">
        <f>IF(OR(K39="",L39=""),"",K39*L39)</f>
        <v/>
      </c>
      <c r="N39" s="46">
        <f>IF(OR(K39="",M39=""),"",K39+M39)</f>
        <v/>
      </c>
      <c r="O39" s="46">
        <f>IF(J39="","",IFERROR(IF(J39="Havi",N39,IF(J39="Éves",N39/12,N39)),""))</f>
        <v/>
      </c>
      <c r="P39" s="46">
        <f>IF(O39="","",O39*12)</f>
        <v/>
      </c>
      <c r="Q39" s="4" t="n"/>
      <c r="R39" s="4" t="n"/>
      <c r="S39" s="4" t="n"/>
      <c r="T39" s="11" t="n"/>
      <c r="U39" s="47">
        <f>IF(OR(I39="",T39=""),"",I39-T39)</f>
        <v/>
      </c>
      <c r="V39" s="19">
        <f>IF(I39="","",I39-TODAY())</f>
        <v/>
      </c>
      <c r="W39" s="20">
        <f>IF(V39="","",IF(V39&lt;0,"Lejárt",IF(V39&lt;=30,"30 napon belül","Aktív")))</f>
        <v/>
      </c>
      <c r="X39" s="5" t="n"/>
      <c r="Y39" s="5" t="n"/>
    </row>
    <row r="40">
      <c r="A40" s="4" t="n"/>
      <c r="B40" s="5" t="n"/>
      <c r="C40" s="5" t="n"/>
      <c r="D40" s="6">
        <f>IF(C40="","",IFERROR(VLOOKUP(C40,'Törzsadatok és útmutató'!$A$4:$B$13,2,FALSE),""))</f>
        <v/>
      </c>
      <c r="E40" s="5" t="n"/>
      <c r="F40" s="5" t="n"/>
      <c r="G40" s="5" t="n"/>
      <c r="H40" s="42" t="n"/>
      <c r="I40" s="42" t="n"/>
      <c r="J40" s="4" t="n"/>
      <c r="K40" s="43" t="n"/>
      <c r="L40" s="9" t="n"/>
      <c r="M40" s="44">
        <f>IF(OR(K40="",L40=""),"",K40*L40)</f>
        <v/>
      </c>
      <c r="N40" s="44">
        <f>IF(OR(K40="",M40=""),"",K40+M40)</f>
        <v/>
      </c>
      <c r="O40" s="44">
        <f>IF(J40="","",IFERROR(IF(J40="Havi",N40,IF(J40="Éves",N40/12,N40)),""))</f>
        <v/>
      </c>
      <c r="P40" s="44">
        <f>IF(O40="","",O40*12)</f>
        <v/>
      </c>
      <c r="Q40" s="4" t="n"/>
      <c r="R40" s="4" t="n"/>
      <c r="S40" s="4" t="n"/>
      <c r="T40" s="11" t="n"/>
      <c r="U40" s="45">
        <f>IF(OR(I40="",T40=""),"",I40-T40)</f>
        <v/>
      </c>
      <c r="V40" s="13">
        <f>IF(I40="","",I40-TODAY())</f>
        <v/>
      </c>
      <c r="W40" s="14">
        <f>IF(V40="","",IF(V40&lt;0,"Lejárt",IF(V40&lt;=30,"30 napon belül","Aktív")))</f>
        <v/>
      </c>
      <c r="X40" s="5" t="n"/>
      <c r="Y40" s="5" t="n"/>
    </row>
    <row r="41">
      <c r="A41" s="4" t="n"/>
      <c r="B41" s="5" t="n"/>
      <c r="C41" s="5" t="n"/>
      <c r="D41" s="16">
        <f>IF(C41="","",IFERROR(VLOOKUP(C41,'Törzsadatok és útmutató'!$A$4:$B$13,2,FALSE),""))</f>
        <v/>
      </c>
      <c r="E41" s="5" t="n"/>
      <c r="F41" s="5" t="n"/>
      <c r="G41" s="5" t="n"/>
      <c r="H41" s="42" t="n"/>
      <c r="I41" s="42" t="n"/>
      <c r="J41" s="4" t="n"/>
      <c r="K41" s="43" t="n"/>
      <c r="L41" s="9" t="n"/>
      <c r="M41" s="46">
        <f>IF(OR(K41="",L41=""),"",K41*L41)</f>
        <v/>
      </c>
      <c r="N41" s="46">
        <f>IF(OR(K41="",M41=""),"",K41+M41)</f>
        <v/>
      </c>
      <c r="O41" s="46">
        <f>IF(J41="","",IFERROR(IF(J41="Havi",N41,IF(J41="Éves",N41/12,N41)),""))</f>
        <v/>
      </c>
      <c r="P41" s="46">
        <f>IF(O41="","",O41*12)</f>
        <v/>
      </c>
      <c r="Q41" s="4" t="n"/>
      <c r="R41" s="4" t="n"/>
      <c r="S41" s="4" t="n"/>
      <c r="T41" s="11" t="n"/>
      <c r="U41" s="47">
        <f>IF(OR(I41="",T41=""),"",I41-T41)</f>
        <v/>
      </c>
      <c r="V41" s="19">
        <f>IF(I41="","",I41-TODAY())</f>
        <v/>
      </c>
      <c r="W41" s="20">
        <f>IF(V41="","",IF(V41&lt;0,"Lejárt",IF(V41&lt;=30,"30 napon belül","Aktív")))</f>
        <v/>
      </c>
      <c r="X41" s="5" t="n"/>
      <c r="Y41" s="5" t="n"/>
    </row>
    <row r="42">
      <c r="A42" s="4" t="n"/>
      <c r="B42" s="5" t="n"/>
      <c r="C42" s="5" t="n"/>
      <c r="D42" s="6">
        <f>IF(C42="","",IFERROR(VLOOKUP(C42,'Törzsadatok és útmutató'!$A$4:$B$13,2,FALSE),""))</f>
        <v/>
      </c>
      <c r="E42" s="5" t="n"/>
      <c r="F42" s="5" t="n"/>
      <c r="G42" s="5" t="n"/>
      <c r="H42" s="42" t="n"/>
      <c r="I42" s="42" t="n"/>
      <c r="J42" s="4" t="n"/>
      <c r="K42" s="43" t="n"/>
      <c r="L42" s="9" t="n"/>
      <c r="M42" s="44">
        <f>IF(OR(K42="",L42=""),"",K42*L42)</f>
        <v/>
      </c>
      <c r="N42" s="44">
        <f>IF(OR(K42="",M42=""),"",K42+M42)</f>
        <v/>
      </c>
      <c r="O42" s="44">
        <f>IF(J42="","",IFERROR(IF(J42="Havi",N42,IF(J42="Éves",N42/12,N42)),""))</f>
        <v/>
      </c>
      <c r="P42" s="44">
        <f>IF(O42="","",O42*12)</f>
        <v/>
      </c>
      <c r="Q42" s="4" t="n"/>
      <c r="R42" s="4" t="n"/>
      <c r="S42" s="4" t="n"/>
      <c r="T42" s="11" t="n"/>
      <c r="U42" s="45">
        <f>IF(OR(I42="",T42=""),"",I42-T42)</f>
        <v/>
      </c>
      <c r="V42" s="13">
        <f>IF(I42="","",I42-TODAY())</f>
        <v/>
      </c>
      <c r="W42" s="14">
        <f>IF(V42="","",IF(V42&lt;0,"Lejárt",IF(V42&lt;=30,"30 napon belül","Aktív")))</f>
        <v/>
      </c>
      <c r="X42" s="5" t="n"/>
      <c r="Y42" s="5" t="n"/>
    </row>
    <row r="43">
      <c r="A43" s="4" t="n"/>
      <c r="B43" s="5" t="n"/>
      <c r="C43" s="5" t="n"/>
      <c r="D43" s="16">
        <f>IF(C43="","",IFERROR(VLOOKUP(C43,'Törzsadatok és útmutató'!$A$4:$B$13,2,FALSE),""))</f>
        <v/>
      </c>
      <c r="E43" s="5" t="n"/>
      <c r="F43" s="5" t="n"/>
      <c r="G43" s="5" t="n"/>
      <c r="H43" s="42" t="n"/>
      <c r="I43" s="42" t="n"/>
      <c r="J43" s="4" t="n"/>
      <c r="K43" s="43" t="n"/>
      <c r="L43" s="9" t="n"/>
      <c r="M43" s="46">
        <f>IF(OR(K43="",L43=""),"",K43*L43)</f>
        <v/>
      </c>
      <c r="N43" s="46">
        <f>IF(OR(K43="",M43=""),"",K43+M43)</f>
        <v/>
      </c>
      <c r="O43" s="46">
        <f>IF(J43="","",IFERROR(IF(J43="Havi",N43,IF(J43="Éves",N43/12,N43)),""))</f>
        <v/>
      </c>
      <c r="P43" s="46">
        <f>IF(O43="","",O43*12)</f>
        <v/>
      </c>
      <c r="Q43" s="4" t="n"/>
      <c r="R43" s="4" t="n"/>
      <c r="S43" s="4" t="n"/>
      <c r="T43" s="11" t="n"/>
      <c r="U43" s="47">
        <f>IF(OR(I43="",T43=""),"",I43-T43)</f>
        <v/>
      </c>
      <c r="V43" s="19">
        <f>IF(I43="","",I43-TODAY())</f>
        <v/>
      </c>
      <c r="W43" s="20">
        <f>IF(V43="","",IF(V43&lt;0,"Lejárt",IF(V43&lt;=30,"30 napon belül","Aktív")))</f>
        <v/>
      </c>
      <c r="X43" s="5" t="n"/>
      <c r="Y43" s="5" t="n"/>
    </row>
    <row r="44">
      <c r="A44" s="4" t="n"/>
      <c r="B44" s="5" t="n"/>
      <c r="C44" s="5" t="n"/>
      <c r="D44" s="6">
        <f>IF(C44="","",IFERROR(VLOOKUP(C44,'Törzsadatok és útmutató'!$A$4:$B$13,2,FALSE),""))</f>
        <v/>
      </c>
      <c r="E44" s="5" t="n"/>
      <c r="F44" s="5" t="n"/>
      <c r="G44" s="5" t="n"/>
      <c r="H44" s="42" t="n"/>
      <c r="I44" s="42" t="n"/>
      <c r="J44" s="4" t="n"/>
      <c r="K44" s="43" t="n"/>
      <c r="L44" s="9" t="n"/>
      <c r="M44" s="44">
        <f>IF(OR(K44="",L44=""),"",K44*L44)</f>
        <v/>
      </c>
      <c r="N44" s="44">
        <f>IF(OR(K44="",M44=""),"",K44+M44)</f>
        <v/>
      </c>
      <c r="O44" s="44">
        <f>IF(J44="","",IFERROR(IF(J44="Havi",N44,IF(J44="Éves",N44/12,N44)),""))</f>
        <v/>
      </c>
      <c r="P44" s="44">
        <f>IF(O44="","",O44*12)</f>
        <v/>
      </c>
      <c r="Q44" s="4" t="n"/>
      <c r="R44" s="4" t="n"/>
      <c r="S44" s="4" t="n"/>
      <c r="T44" s="11" t="n"/>
      <c r="U44" s="45">
        <f>IF(OR(I44="",T44=""),"",I44-T44)</f>
        <v/>
      </c>
      <c r="V44" s="13">
        <f>IF(I44="","",I44-TODAY())</f>
        <v/>
      </c>
      <c r="W44" s="14">
        <f>IF(V44="","",IF(V44&lt;0,"Lejárt",IF(V44&lt;=30,"30 napon belül","Aktív")))</f>
        <v/>
      </c>
      <c r="X44" s="5" t="n"/>
      <c r="Y44" s="5" t="n"/>
    </row>
    <row r="45">
      <c r="A45" s="4" t="n"/>
      <c r="B45" s="5" t="n"/>
      <c r="C45" s="5" t="n"/>
      <c r="D45" s="16">
        <f>IF(C45="","",IFERROR(VLOOKUP(C45,'Törzsadatok és útmutató'!$A$4:$B$13,2,FALSE),""))</f>
        <v/>
      </c>
      <c r="E45" s="5" t="n"/>
      <c r="F45" s="5" t="n"/>
      <c r="G45" s="5" t="n"/>
      <c r="H45" s="42" t="n"/>
      <c r="I45" s="42" t="n"/>
      <c r="J45" s="4" t="n"/>
      <c r="K45" s="43" t="n"/>
      <c r="L45" s="9" t="n"/>
      <c r="M45" s="46">
        <f>IF(OR(K45="",L45=""),"",K45*L45)</f>
        <v/>
      </c>
      <c r="N45" s="46">
        <f>IF(OR(K45="",M45=""),"",K45+M45)</f>
        <v/>
      </c>
      <c r="O45" s="46">
        <f>IF(J45="","",IFERROR(IF(J45="Havi",N45,IF(J45="Éves",N45/12,N45)),""))</f>
        <v/>
      </c>
      <c r="P45" s="46">
        <f>IF(O45="","",O45*12)</f>
        <v/>
      </c>
      <c r="Q45" s="4" t="n"/>
      <c r="R45" s="4" t="n"/>
      <c r="S45" s="4" t="n"/>
      <c r="T45" s="11" t="n"/>
      <c r="U45" s="47">
        <f>IF(OR(I45="",T45=""),"",I45-T45)</f>
        <v/>
      </c>
      <c r="V45" s="19">
        <f>IF(I45="","",I45-TODAY())</f>
        <v/>
      </c>
      <c r="W45" s="20">
        <f>IF(V45="","",IF(V45&lt;0,"Lejárt",IF(V45&lt;=30,"30 napon belül","Aktív")))</f>
        <v/>
      </c>
      <c r="X45" s="5" t="n"/>
      <c r="Y45" s="5" t="n"/>
    </row>
    <row r="46">
      <c r="A46" s="4" t="n"/>
      <c r="B46" s="5" t="n"/>
      <c r="C46" s="5" t="n"/>
      <c r="D46" s="6">
        <f>IF(C46="","",IFERROR(VLOOKUP(C46,'Törzsadatok és útmutató'!$A$4:$B$13,2,FALSE),""))</f>
        <v/>
      </c>
      <c r="E46" s="5" t="n"/>
      <c r="F46" s="5" t="n"/>
      <c r="G46" s="5" t="n"/>
      <c r="H46" s="42" t="n"/>
      <c r="I46" s="42" t="n"/>
      <c r="J46" s="4" t="n"/>
      <c r="K46" s="43" t="n"/>
      <c r="L46" s="9" t="n"/>
      <c r="M46" s="44">
        <f>IF(OR(K46="",L46=""),"",K46*L46)</f>
        <v/>
      </c>
      <c r="N46" s="44">
        <f>IF(OR(K46="",M46=""),"",K46+M46)</f>
        <v/>
      </c>
      <c r="O46" s="44">
        <f>IF(J46="","",IFERROR(IF(J46="Havi",N46,IF(J46="Éves",N46/12,N46)),""))</f>
        <v/>
      </c>
      <c r="P46" s="44">
        <f>IF(O46="","",O46*12)</f>
        <v/>
      </c>
      <c r="Q46" s="4" t="n"/>
      <c r="R46" s="4" t="n"/>
      <c r="S46" s="4" t="n"/>
      <c r="T46" s="11" t="n"/>
      <c r="U46" s="45">
        <f>IF(OR(I46="",T46=""),"",I46-T46)</f>
        <v/>
      </c>
      <c r="V46" s="13">
        <f>IF(I46="","",I46-TODAY())</f>
        <v/>
      </c>
      <c r="W46" s="14">
        <f>IF(V46="","",IF(V46&lt;0,"Lejárt",IF(V46&lt;=30,"30 napon belül","Aktív")))</f>
        <v/>
      </c>
      <c r="X46" s="5" t="n"/>
      <c r="Y46" s="5" t="n"/>
    </row>
    <row r="47">
      <c r="A47" s="4" t="n"/>
      <c r="B47" s="5" t="n"/>
      <c r="C47" s="5" t="n"/>
      <c r="D47" s="16">
        <f>IF(C47="","",IFERROR(VLOOKUP(C47,'Törzsadatok és útmutató'!$A$4:$B$13,2,FALSE),""))</f>
        <v/>
      </c>
      <c r="E47" s="5" t="n"/>
      <c r="F47" s="5" t="n"/>
      <c r="G47" s="5" t="n"/>
      <c r="H47" s="42" t="n"/>
      <c r="I47" s="42" t="n"/>
      <c r="J47" s="4" t="n"/>
      <c r="K47" s="43" t="n"/>
      <c r="L47" s="9" t="n"/>
      <c r="M47" s="46">
        <f>IF(OR(K47="",L47=""),"",K47*L47)</f>
        <v/>
      </c>
      <c r="N47" s="46">
        <f>IF(OR(K47="",M47=""),"",K47+M47)</f>
        <v/>
      </c>
      <c r="O47" s="46">
        <f>IF(J47="","",IFERROR(IF(J47="Havi",N47,IF(J47="Éves",N47/12,N47)),""))</f>
        <v/>
      </c>
      <c r="P47" s="46">
        <f>IF(O47="","",O47*12)</f>
        <v/>
      </c>
      <c r="Q47" s="4" t="n"/>
      <c r="R47" s="4" t="n"/>
      <c r="S47" s="4" t="n"/>
      <c r="T47" s="11" t="n"/>
      <c r="U47" s="47">
        <f>IF(OR(I47="",T47=""),"",I47-T47)</f>
        <v/>
      </c>
      <c r="V47" s="19">
        <f>IF(I47="","",I47-TODAY())</f>
        <v/>
      </c>
      <c r="W47" s="20">
        <f>IF(V47="","",IF(V47&lt;0,"Lejárt",IF(V47&lt;=30,"30 napon belül","Aktív")))</f>
        <v/>
      </c>
      <c r="X47" s="5" t="n"/>
      <c r="Y47" s="5" t="n"/>
    </row>
    <row r="48">
      <c r="A48" s="4" t="n"/>
      <c r="B48" s="5" t="n"/>
      <c r="C48" s="5" t="n"/>
      <c r="D48" s="6">
        <f>IF(C48="","",IFERROR(VLOOKUP(C48,'Törzsadatok és útmutató'!$A$4:$B$13,2,FALSE),""))</f>
        <v/>
      </c>
      <c r="E48" s="5" t="n"/>
      <c r="F48" s="5" t="n"/>
      <c r="G48" s="5" t="n"/>
      <c r="H48" s="42" t="n"/>
      <c r="I48" s="42" t="n"/>
      <c r="J48" s="4" t="n"/>
      <c r="K48" s="43" t="n"/>
      <c r="L48" s="9" t="n"/>
      <c r="M48" s="44">
        <f>IF(OR(K48="",L48=""),"",K48*L48)</f>
        <v/>
      </c>
      <c r="N48" s="44">
        <f>IF(OR(K48="",M48=""),"",K48+M48)</f>
        <v/>
      </c>
      <c r="O48" s="44">
        <f>IF(J48="","",IFERROR(IF(J48="Havi",N48,IF(J48="Éves",N48/12,N48)),""))</f>
        <v/>
      </c>
      <c r="P48" s="44">
        <f>IF(O48="","",O48*12)</f>
        <v/>
      </c>
      <c r="Q48" s="4" t="n"/>
      <c r="R48" s="4" t="n"/>
      <c r="S48" s="4" t="n"/>
      <c r="T48" s="11" t="n"/>
      <c r="U48" s="45">
        <f>IF(OR(I48="",T48=""),"",I48-T48)</f>
        <v/>
      </c>
      <c r="V48" s="13">
        <f>IF(I48="","",I48-TODAY())</f>
        <v/>
      </c>
      <c r="W48" s="14">
        <f>IF(V48="","",IF(V48&lt;0,"Lejárt",IF(V48&lt;=30,"30 napon belül","Aktív")))</f>
        <v/>
      </c>
      <c r="X48" s="5" t="n"/>
      <c r="Y48" s="5" t="n"/>
    </row>
    <row r="49">
      <c r="A49" s="4" t="n"/>
      <c r="B49" s="5" t="n"/>
      <c r="C49" s="5" t="n"/>
      <c r="D49" s="16">
        <f>IF(C49="","",IFERROR(VLOOKUP(C49,'Törzsadatok és útmutató'!$A$4:$B$13,2,FALSE),""))</f>
        <v/>
      </c>
      <c r="E49" s="5" t="n"/>
      <c r="F49" s="5" t="n"/>
      <c r="G49" s="5" t="n"/>
      <c r="H49" s="42" t="n"/>
      <c r="I49" s="42" t="n"/>
      <c r="J49" s="4" t="n"/>
      <c r="K49" s="43" t="n"/>
      <c r="L49" s="9" t="n"/>
      <c r="M49" s="46">
        <f>IF(OR(K49="",L49=""),"",K49*L49)</f>
        <v/>
      </c>
      <c r="N49" s="46">
        <f>IF(OR(K49="",M49=""),"",K49+M49)</f>
        <v/>
      </c>
      <c r="O49" s="46">
        <f>IF(J49="","",IFERROR(IF(J49="Havi",N49,IF(J49="Éves",N49/12,N49)),""))</f>
        <v/>
      </c>
      <c r="P49" s="46">
        <f>IF(O49="","",O49*12)</f>
        <v/>
      </c>
      <c r="Q49" s="4" t="n"/>
      <c r="R49" s="4" t="n"/>
      <c r="S49" s="4" t="n"/>
      <c r="T49" s="11" t="n"/>
      <c r="U49" s="47">
        <f>IF(OR(I49="",T49=""),"",I49-T49)</f>
        <v/>
      </c>
      <c r="V49" s="19">
        <f>IF(I49="","",I49-TODAY())</f>
        <v/>
      </c>
      <c r="W49" s="20">
        <f>IF(V49="","",IF(V49&lt;0,"Lejárt",IF(V49&lt;=30,"30 napon belül","Aktív")))</f>
        <v/>
      </c>
      <c r="X49" s="5" t="n"/>
      <c r="Y49" s="5" t="n"/>
    </row>
    <row r="50">
      <c r="A50" s="4" t="n"/>
      <c r="B50" s="5" t="n"/>
      <c r="C50" s="5" t="n"/>
      <c r="D50" s="6">
        <f>IF(C50="","",IFERROR(VLOOKUP(C50,'Törzsadatok és útmutató'!$A$4:$B$13,2,FALSE),""))</f>
        <v/>
      </c>
      <c r="E50" s="5" t="n"/>
      <c r="F50" s="5" t="n"/>
      <c r="G50" s="5" t="n"/>
      <c r="H50" s="42" t="n"/>
      <c r="I50" s="42" t="n"/>
      <c r="J50" s="4" t="n"/>
      <c r="K50" s="43" t="n"/>
      <c r="L50" s="9" t="n"/>
      <c r="M50" s="44">
        <f>IF(OR(K50="",L50=""),"",K50*L50)</f>
        <v/>
      </c>
      <c r="N50" s="44">
        <f>IF(OR(K50="",M50=""),"",K50+M50)</f>
        <v/>
      </c>
      <c r="O50" s="44">
        <f>IF(J50="","",IFERROR(IF(J50="Havi",N50,IF(J50="Éves",N50/12,N50)),""))</f>
        <v/>
      </c>
      <c r="P50" s="44">
        <f>IF(O50="","",O50*12)</f>
        <v/>
      </c>
      <c r="Q50" s="4" t="n"/>
      <c r="R50" s="4" t="n"/>
      <c r="S50" s="4" t="n"/>
      <c r="T50" s="11" t="n"/>
      <c r="U50" s="45">
        <f>IF(OR(I50="",T50=""),"",I50-T50)</f>
        <v/>
      </c>
      <c r="V50" s="13">
        <f>IF(I50="","",I50-TODAY())</f>
        <v/>
      </c>
      <c r="W50" s="14">
        <f>IF(V50="","",IF(V50&lt;0,"Lejárt",IF(V50&lt;=30,"30 napon belül","Aktív")))</f>
        <v/>
      </c>
      <c r="X50" s="5" t="n"/>
      <c r="Y50" s="5" t="n"/>
    </row>
    <row r="51">
      <c r="A51" s="4" t="n"/>
      <c r="B51" s="5" t="n"/>
      <c r="C51" s="5" t="n"/>
      <c r="D51" s="16">
        <f>IF(C51="","",IFERROR(VLOOKUP(C51,'Törzsadatok és útmutató'!$A$4:$B$13,2,FALSE),""))</f>
        <v/>
      </c>
      <c r="E51" s="5" t="n"/>
      <c r="F51" s="5" t="n"/>
      <c r="G51" s="5" t="n"/>
      <c r="H51" s="42" t="n"/>
      <c r="I51" s="42" t="n"/>
      <c r="J51" s="4" t="n"/>
      <c r="K51" s="43" t="n"/>
      <c r="L51" s="9" t="n"/>
      <c r="M51" s="46">
        <f>IF(OR(K51="",L51=""),"",K51*L51)</f>
        <v/>
      </c>
      <c r="N51" s="46">
        <f>IF(OR(K51="",M51=""),"",K51+M51)</f>
        <v/>
      </c>
      <c r="O51" s="46">
        <f>IF(J51="","",IFERROR(IF(J51="Havi",N51,IF(J51="Éves",N51/12,N51)),""))</f>
        <v/>
      </c>
      <c r="P51" s="46">
        <f>IF(O51="","",O51*12)</f>
        <v/>
      </c>
      <c r="Q51" s="4" t="n"/>
      <c r="R51" s="4" t="n"/>
      <c r="S51" s="4" t="n"/>
      <c r="T51" s="11" t="n"/>
      <c r="U51" s="47">
        <f>IF(OR(I51="",T51=""),"",I51-T51)</f>
        <v/>
      </c>
      <c r="V51" s="19">
        <f>IF(I51="","",I51-TODAY())</f>
        <v/>
      </c>
      <c r="W51" s="20">
        <f>IF(V51="","",IF(V51&lt;0,"Lejárt",IF(V51&lt;=30,"30 napon belül","Aktív")))</f>
        <v/>
      </c>
      <c r="X51" s="5" t="n"/>
      <c r="Y51" s="5" t="n"/>
    </row>
    <row r="52">
      <c r="A52" s="4" t="n"/>
      <c r="B52" s="5" t="n"/>
      <c r="C52" s="5" t="n"/>
      <c r="D52" s="6">
        <f>IF(C52="","",IFERROR(VLOOKUP(C52,'Törzsadatok és útmutató'!$A$4:$B$13,2,FALSE),""))</f>
        <v/>
      </c>
      <c r="E52" s="5" t="n"/>
      <c r="F52" s="5" t="n"/>
      <c r="G52" s="5" t="n"/>
      <c r="H52" s="42" t="n"/>
      <c r="I52" s="42" t="n"/>
      <c r="J52" s="4" t="n"/>
      <c r="K52" s="43" t="n"/>
      <c r="L52" s="9" t="n"/>
      <c r="M52" s="44">
        <f>IF(OR(K52="",L52=""),"",K52*L52)</f>
        <v/>
      </c>
      <c r="N52" s="44">
        <f>IF(OR(K52="",M52=""),"",K52+M52)</f>
        <v/>
      </c>
      <c r="O52" s="44">
        <f>IF(J52="","",IFERROR(IF(J52="Havi",N52,IF(J52="Éves",N52/12,N52)),""))</f>
        <v/>
      </c>
      <c r="P52" s="44">
        <f>IF(O52="","",O52*12)</f>
        <v/>
      </c>
      <c r="Q52" s="4" t="n"/>
      <c r="R52" s="4" t="n"/>
      <c r="S52" s="4" t="n"/>
      <c r="T52" s="11" t="n"/>
      <c r="U52" s="45">
        <f>IF(OR(I52="",T52=""),"",I52-T52)</f>
        <v/>
      </c>
      <c r="V52" s="13">
        <f>IF(I52="","",I52-TODAY())</f>
        <v/>
      </c>
      <c r="W52" s="14">
        <f>IF(V52="","",IF(V52&lt;0,"Lejárt",IF(V52&lt;=30,"30 napon belül","Aktív")))</f>
        <v/>
      </c>
      <c r="X52" s="5" t="n"/>
      <c r="Y52" s="5" t="n"/>
    </row>
    <row r="53">
      <c r="A53" s="4" t="n"/>
      <c r="B53" s="5" t="n"/>
      <c r="C53" s="5" t="n"/>
      <c r="D53" s="16">
        <f>IF(C53="","",IFERROR(VLOOKUP(C53,'Törzsadatok és útmutató'!$A$4:$B$13,2,FALSE),""))</f>
        <v/>
      </c>
      <c r="E53" s="5" t="n"/>
      <c r="F53" s="5" t="n"/>
      <c r="G53" s="5" t="n"/>
      <c r="H53" s="42" t="n"/>
      <c r="I53" s="42" t="n"/>
      <c r="J53" s="4" t="n"/>
      <c r="K53" s="43" t="n"/>
      <c r="L53" s="9" t="n"/>
      <c r="M53" s="46">
        <f>IF(OR(K53="",L53=""),"",K53*L53)</f>
        <v/>
      </c>
      <c r="N53" s="46">
        <f>IF(OR(K53="",M53=""),"",K53+M53)</f>
        <v/>
      </c>
      <c r="O53" s="46">
        <f>IF(J53="","",IFERROR(IF(J53="Havi",N53,IF(J53="Éves",N53/12,N53)),""))</f>
        <v/>
      </c>
      <c r="P53" s="46">
        <f>IF(O53="","",O53*12)</f>
        <v/>
      </c>
      <c r="Q53" s="4" t="n"/>
      <c r="R53" s="4" t="n"/>
      <c r="S53" s="4" t="n"/>
      <c r="T53" s="11" t="n"/>
      <c r="U53" s="47">
        <f>IF(OR(I53="",T53=""),"",I53-T53)</f>
        <v/>
      </c>
      <c r="V53" s="19">
        <f>IF(I53="","",I53-TODAY())</f>
        <v/>
      </c>
      <c r="W53" s="20">
        <f>IF(V53="","",IF(V53&lt;0,"Lejárt",IF(V53&lt;=30,"30 napon belül","Aktív")))</f>
        <v/>
      </c>
      <c r="X53" s="5" t="n"/>
      <c r="Y53" s="5" t="n"/>
    </row>
    <row r="54">
      <c r="A54" s="4" t="n"/>
      <c r="B54" s="5" t="n"/>
      <c r="C54" s="5" t="n"/>
      <c r="D54" s="6">
        <f>IF(C54="","",IFERROR(VLOOKUP(C54,'Törzsadatok és útmutató'!$A$4:$B$13,2,FALSE),""))</f>
        <v/>
      </c>
      <c r="E54" s="5" t="n"/>
      <c r="F54" s="5" t="n"/>
      <c r="G54" s="5" t="n"/>
      <c r="H54" s="42" t="n"/>
      <c r="I54" s="42" t="n"/>
      <c r="J54" s="4" t="n"/>
      <c r="K54" s="43" t="n"/>
      <c r="L54" s="9" t="n"/>
      <c r="M54" s="44">
        <f>IF(OR(K54="",L54=""),"",K54*L54)</f>
        <v/>
      </c>
      <c r="N54" s="44">
        <f>IF(OR(K54="",M54=""),"",K54+M54)</f>
        <v/>
      </c>
      <c r="O54" s="44">
        <f>IF(J54="","",IFERROR(IF(J54="Havi",N54,IF(J54="Éves",N54/12,N54)),""))</f>
        <v/>
      </c>
      <c r="P54" s="44">
        <f>IF(O54="","",O54*12)</f>
        <v/>
      </c>
      <c r="Q54" s="4" t="n"/>
      <c r="R54" s="4" t="n"/>
      <c r="S54" s="4" t="n"/>
      <c r="T54" s="11" t="n"/>
      <c r="U54" s="45">
        <f>IF(OR(I54="",T54=""),"",I54-T54)</f>
        <v/>
      </c>
      <c r="V54" s="13">
        <f>IF(I54="","",I54-TODAY())</f>
        <v/>
      </c>
      <c r="W54" s="14">
        <f>IF(V54="","",IF(V54&lt;0,"Lejárt",IF(V54&lt;=30,"30 napon belül","Aktív")))</f>
        <v/>
      </c>
      <c r="X54" s="5" t="n"/>
      <c r="Y54" s="5" t="n"/>
    </row>
    <row r="55">
      <c r="A55" s="4" t="n"/>
      <c r="B55" s="5" t="n"/>
      <c r="C55" s="5" t="n"/>
      <c r="D55" s="16">
        <f>IF(C55="","",IFERROR(VLOOKUP(C55,'Törzsadatok és útmutató'!$A$4:$B$13,2,FALSE),""))</f>
        <v/>
      </c>
      <c r="E55" s="5" t="n"/>
      <c r="F55" s="5" t="n"/>
      <c r="G55" s="5" t="n"/>
      <c r="H55" s="42" t="n"/>
      <c r="I55" s="42" t="n"/>
      <c r="J55" s="4" t="n"/>
      <c r="K55" s="43" t="n"/>
      <c r="L55" s="9" t="n"/>
      <c r="M55" s="46">
        <f>IF(OR(K55="",L55=""),"",K55*L55)</f>
        <v/>
      </c>
      <c r="N55" s="46">
        <f>IF(OR(K55="",M55=""),"",K55+M55)</f>
        <v/>
      </c>
      <c r="O55" s="46">
        <f>IF(J55="","",IFERROR(IF(J55="Havi",N55,IF(J55="Éves",N55/12,N55)),""))</f>
        <v/>
      </c>
      <c r="P55" s="46">
        <f>IF(O55="","",O55*12)</f>
        <v/>
      </c>
      <c r="Q55" s="4" t="n"/>
      <c r="R55" s="4" t="n"/>
      <c r="S55" s="4" t="n"/>
      <c r="T55" s="11" t="n"/>
      <c r="U55" s="47">
        <f>IF(OR(I55="",T55=""),"",I55-T55)</f>
        <v/>
      </c>
      <c r="V55" s="19">
        <f>IF(I55="","",I55-TODAY())</f>
        <v/>
      </c>
      <c r="W55" s="20">
        <f>IF(V55="","",IF(V55&lt;0,"Lejárt",IF(V55&lt;=30,"30 napon belül","Aktív")))</f>
        <v/>
      </c>
      <c r="X55" s="5" t="n"/>
      <c r="Y55" s="5" t="n"/>
    </row>
    <row r="56">
      <c r="A56" s="4" t="n"/>
      <c r="B56" s="5" t="n"/>
      <c r="C56" s="5" t="n"/>
      <c r="D56" s="6">
        <f>IF(C56="","",IFERROR(VLOOKUP(C56,'Törzsadatok és útmutató'!$A$4:$B$13,2,FALSE),""))</f>
        <v/>
      </c>
      <c r="E56" s="5" t="n"/>
      <c r="F56" s="5" t="n"/>
      <c r="G56" s="5" t="n"/>
      <c r="H56" s="42" t="n"/>
      <c r="I56" s="42" t="n"/>
      <c r="J56" s="4" t="n"/>
      <c r="K56" s="43" t="n"/>
      <c r="L56" s="9" t="n"/>
      <c r="M56" s="44">
        <f>IF(OR(K56="",L56=""),"",K56*L56)</f>
        <v/>
      </c>
      <c r="N56" s="44">
        <f>IF(OR(K56="",M56=""),"",K56+M56)</f>
        <v/>
      </c>
      <c r="O56" s="44">
        <f>IF(J56="","",IFERROR(IF(J56="Havi",N56,IF(J56="Éves",N56/12,N56)),""))</f>
        <v/>
      </c>
      <c r="P56" s="44">
        <f>IF(O56="","",O56*12)</f>
        <v/>
      </c>
      <c r="Q56" s="4" t="n"/>
      <c r="R56" s="4" t="n"/>
      <c r="S56" s="4" t="n"/>
      <c r="T56" s="11" t="n"/>
      <c r="U56" s="45">
        <f>IF(OR(I56="",T56=""),"",I56-T56)</f>
        <v/>
      </c>
      <c r="V56" s="13">
        <f>IF(I56="","",I56-TODAY())</f>
        <v/>
      </c>
      <c r="W56" s="14">
        <f>IF(V56="","",IF(V56&lt;0,"Lejárt",IF(V56&lt;=30,"30 napon belül","Aktív")))</f>
        <v/>
      </c>
      <c r="X56" s="5" t="n"/>
      <c r="Y56" s="5" t="n"/>
    </row>
    <row r="57">
      <c r="A57" s="4" t="n"/>
      <c r="B57" s="5" t="n"/>
      <c r="C57" s="5" t="n"/>
      <c r="D57" s="16">
        <f>IF(C57="","",IFERROR(VLOOKUP(C57,'Törzsadatok és útmutató'!$A$4:$B$13,2,FALSE),""))</f>
        <v/>
      </c>
      <c r="E57" s="5" t="n"/>
      <c r="F57" s="5" t="n"/>
      <c r="G57" s="5" t="n"/>
      <c r="H57" s="42" t="n"/>
      <c r="I57" s="42" t="n"/>
      <c r="J57" s="4" t="n"/>
      <c r="K57" s="43" t="n"/>
      <c r="L57" s="9" t="n"/>
      <c r="M57" s="46">
        <f>IF(OR(K57="",L57=""),"",K57*L57)</f>
        <v/>
      </c>
      <c r="N57" s="46">
        <f>IF(OR(K57="",M57=""),"",K57+M57)</f>
        <v/>
      </c>
      <c r="O57" s="46">
        <f>IF(J57="","",IFERROR(IF(J57="Havi",N57,IF(J57="Éves",N57/12,N57)),""))</f>
        <v/>
      </c>
      <c r="P57" s="46">
        <f>IF(O57="","",O57*12)</f>
        <v/>
      </c>
      <c r="Q57" s="4" t="n"/>
      <c r="R57" s="4" t="n"/>
      <c r="S57" s="4" t="n"/>
      <c r="T57" s="11" t="n"/>
      <c r="U57" s="47">
        <f>IF(OR(I57="",T57=""),"",I57-T57)</f>
        <v/>
      </c>
      <c r="V57" s="19">
        <f>IF(I57="","",I57-TODAY())</f>
        <v/>
      </c>
      <c r="W57" s="20">
        <f>IF(V57="","",IF(V57&lt;0,"Lejárt",IF(V57&lt;=30,"30 napon belül","Aktív")))</f>
        <v/>
      </c>
      <c r="X57" s="5" t="n"/>
      <c r="Y57" s="5" t="n"/>
    </row>
    <row r="58">
      <c r="A58" s="4" t="n"/>
      <c r="B58" s="5" t="n"/>
      <c r="C58" s="5" t="n"/>
      <c r="D58" s="6">
        <f>IF(C58="","",IFERROR(VLOOKUP(C58,'Törzsadatok és útmutató'!$A$4:$B$13,2,FALSE),""))</f>
        <v/>
      </c>
      <c r="E58" s="5" t="n"/>
      <c r="F58" s="5" t="n"/>
      <c r="G58" s="5" t="n"/>
      <c r="H58" s="42" t="n"/>
      <c r="I58" s="42" t="n"/>
      <c r="J58" s="4" t="n"/>
      <c r="K58" s="43" t="n"/>
      <c r="L58" s="9" t="n"/>
      <c r="M58" s="44">
        <f>IF(OR(K58="",L58=""),"",K58*L58)</f>
        <v/>
      </c>
      <c r="N58" s="44">
        <f>IF(OR(K58="",M58=""),"",K58+M58)</f>
        <v/>
      </c>
      <c r="O58" s="44">
        <f>IF(J58="","",IFERROR(IF(J58="Havi",N58,IF(J58="Éves",N58/12,N58)),""))</f>
        <v/>
      </c>
      <c r="P58" s="44">
        <f>IF(O58="","",O58*12)</f>
        <v/>
      </c>
      <c r="Q58" s="4" t="n"/>
      <c r="R58" s="4" t="n"/>
      <c r="S58" s="4" t="n"/>
      <c r="T58" s="11" t="n"/>
      <c r="U58" s="45">
        <f>IF(OR(I58="",T58=""),"",I58-T58)</f>
        <v/>
      </c>
      <c r="V58" s="13">
        <f>IF(I58="","",I58-TODAY())</f>
        <v/>
      </c>
      <c r="W58" s="14">
        <f>IF(V58="","",IF(V58&lt;0,"Lejárt",IF(V58&lt;=30,"30 napon belül","Aktív")))</f>
        <v/>
      </c>
      <c r="X58" s="5" t="n"/>
      <c r="Y58" s="5" t="n"/>
    </row>
    <row r="59">
      <c r="A59" s="4" t="n"/>
      <c r="B59" s="5" t="n"/>
      <c r="C59" s="5" t="n"/>
      <c r="D59" s="16">
        <f>IF(C59="","",IFERROR(VLOOKUP(C59,'Törzsadatok és útmutató'!$A$4:$B$13,2,FALSE),""))</f>
        <v/>
      </c>
      <c r="E59" s="5" t="n"/>
      <c r="F59" s="5" t="n"/>
      <c r="G59" s="5" t="n"/>
      <c r="H59" s="42" t="n"/>
      <c r="I59" s="42" t="n"/>
      <c r="J59" s="4" t="n"/>
      <c r="K59" s="43" t="n"/>
      <c r="L59" s="9" t="n"/>
      <c r="M59" s="46">
        <f>IF(OR(K59="",L59=""),"",K59*L59)</f>
        <v/>
      </c>
      <c r="N59" s="46">
        <f>IF(OR(K59="",M59=""),"",K59+M59)</f>
        <v/>
      </c>
      <c r="O59" s="46">
        <f>IF(J59="","",IFERROR(IF(J59="Havi",N59,IF(J59="Éves",N59/12,N59)),""))</f>
        <v/>
      </c>
      <c r="P59" s="46">
        <f>IF(O59="","",O59*12)</f>
        <v/>
      </c>
      <c r="Q59" s="4" t="n"/>
      <c r="R59" s="4" t="n"/>
      <c r="S59" s="4" t="n"/>
      <c r="T59" s="11" t="n"/>
      <c r="U59" s="47">
        <f>IF(OR(I59="",T59=""),"",I59-T59)</f>
        <v/>
      </c>
      <c r="V59" s="19">
        <f>IF(I59="","",I59-TODAY())</f>
        <v/>
      </c>
      <c r="W59" s="20">
        <f>IF(V59="","",IF(V59&lt;0,"Lejárt",IF(V59&lt;=30,"30 napon belül","Aktív")))</f>
        <v/>
      </c>
      <c r="X59" s="5" t="n"/>
      <c r="Y59" s="5" t="n"/>
    </row>
    <row r="60">
      <c r="A60" s="4" t="n"/>
      <c r="B60" s="5" t="n"/>
      <c r="C60" s="5" t="n"/>
      <c r="D60" s="6">
        <f>IF(C60="","",IFERROR(VLOOKUP(C60,'Törzsadatok és útmutató'!$A$4:$B$13,2,FALSE),""))</f>
        <v/>
      </c>
      <c r="E60" s="5" t="n"/>
      <c r="F60" s="5" t="n"/>
      <c r="G60" s="5" t="n"/>
      <c r="H60" s="42" t="n"/>
      <c r="I60" s="42" t="n"/>
      <c r="J60" s="4" t="n"/>
      <c r="K60" s="43" t="n"/>
      <c r="L60" s="9" t="n"/>
      <c r="M60" s="44">
        <f>IF(OR(K60="",L60=""),"",K60*L60)</f>
        <v/>
      </c>
      <c r="N60" s="44">
        <f>IF(OR(K60="",M60=""),"",K60+M60)</f>
        <v/>
      </c>
      <c r="O60" s="44">
        <f>IF(J60="","",IFERROR(IF(J60="Havi",N60,IF(J60="Éves",N60/12,N60)),""))</f>
        <v/>
      </c>
      <c r="P60" s="44">
        <f>IF(O60="","",O60*12)</f>
        <v/>
      </c>
      <c r="Q60" s="4" t="n"/>
      <c r="R60" s="4" t="n"/>
      <c r="S60" s="4" t="n"/>
      <c r="T60" s="11" t="n"/>
      <c r="U60" s="45">
        <f>IF(OR(I60="",T60=""),"",I60-T60)</f>
        <v/>
      </c>
      <c r="V60" s="13">
        <f>IF(I60="","",I60-TODAY())</f>
        <v/>
      </c>
      <c r="W60" s="14">
        <f>IF(V60="","",IF(V60&lt;0,"Lejárt",IF(V60&lt;=30,"30 napon belül","Aktív")))</f>
        <v/>
      </c>
      <c r="X60" s="5" t="n"/>
      <c r="Y60" s="5" t="n"/>
    </row>
    <row r="61">
      <c r="A61" s="4" t="n"/>
      <c r="B61" s="5" t="n"/>
      <c r="C61" s="5" t="n"/>
      <c r="D61" s="16">
        <f>IF(C61="","",IFERROR(VLOOKUP(C61,'Törzsadatok és útmutató'!$A$4:$B$13,2,FALSE),""))</f>
        <v/>
      </c>
      <c r="E61" s="5" t="n"/>
      <c r="F61" s="5" t="n"/>
      <c r="G61" s="5" t="n"/>
      <c r="H61" s="42" t="n"/>
      <c r="I61" s="42" t="n"/>
      <c r="J61" s="4" t="n"/>
      <c r="K61" s="43" t="n"/>
      <c r="L61" s="9" t="n"/>
      <c r="M61" s="46">
        <f>IF(OR(K61="",L61=""),"",K61*L61)</f>
        <v/>
      </c>
      <c r="N61" s="46">
        <f>IF(OR(K61="",M61=""),"",K61+M61)</f>
        <v/>
      </c>
      <c r="O61" s="46">
        <f>IF(J61="","",IFERROR(IF(J61="Havi",N61,IF(J61="Éves",N61/12,N61)),""))</f>
        <v/>
      </c>
      <c r="P61" s="46">
        <f>IF(O61="","",O61*12)</f>
        <v/>
      </c>
      <c r="Q61" s="4" t="n"/>
      <c r="R61" s="4" t="n"/>
      <c r="S61" s="4" t="n"/>
      <c r="T61" s="11" t="n"/>
      <c r="U61" s="47">
        <f>IF(OR(I61="",T61=""),"",I61-T61)</f>
        <v/>
      </c>
      <c r="V61" s="19">
        <f>IF(I61="","",I61-TODAY())</f>
        <v/>
      </c>
      <c r="W61" s="20">
        <f>IF(V61="","",IF(V61&lt;0,"Lejárt",IF(V61&lt;=30,"30 napon belül","Aktív")))</f>
        <v/>
      </c>
      <c r="X61" s="5" t="n"/>
      <c r="Y61" s="5" t="n"/>
    </row>
    <row r="62">
      <c r="A62" s="4" t="n"/>
      <c r="B62" s="5" t="n"/>
      <c r="C62" s="5" t="n"/>
      <c r="D62" s="6">
        <f>IF(C62="","",IFERROR(VLOOKUP(C62,'Törzsadatok és útmutató'!$A$4:$B$13,2,FALSE),""))</f>
        <v/>
      </c>
      <c r="E62" s="5" t="n"/>
      <c r="F62" s="5" t="n"/>
      <c r="G62" s="5" t="n"/>
      <c r="H62" s="42" t="n"/>
      <c r="I62" s="42" t="n"/>
      <c r="J62" s="4" t="n"/>
      <c r="K62" s="43" t="n"/>
      <c r="L62" s="9" t="n"/>
      <c r="M62" s="44">
        <f>IF(OR(K62="",L62=""),"",K62*L62)</f>
        <v/>
      </c>
      <c r="N62" s="44">
        <f>IF(OR(K62="",M62=""),"",K62+M62)</f>
        <v/>
      </c>
      <c r="O62" s="44">
        <f>IF(J62="","",IFERROR(IF(J62="Havi",N62,IF(J62="Éves",N62/12,N62)),""))</f>
        <v/>
      </c>
      <c r="P62" s="44">
        <f>IF(O62="","",O62*12)</f>
        <v/>
      </c>
      <c r="Q62" s="4" t="n"/>
      <c r="R62" s="4" t="n"/>
      <c r="S62" s="4" t="n"/>
      <c r="T62" s="11" t="n"/>
      <c r="U62" s="45">
        <f>IF(OR(I62="",T62=""),"",I62-T62)</f>
        <v/>
      </c>
      <c r="V62" s="13">
        <f>IF(I62="","",I62-TODAY())</f>
        <v/>
      </c>
      <c r="W62" s="14">
        <f>IF(V62="","",IF(V62&lt;0,"Lejárt",IF(V62&lt;=30,"30 napon belül","Aktív")))</f>
        <v/>
      </c>
      <c r="X62" s="5" t="n"/>
      <c r="Y62" s="5" t="n"/>
    </row>
    <row r="63">
      <c r="A63" s="4" t="n"/>
      <c r="B63" s="5" t="n"/>
      <c r="C63" s="5" t="n"/>
      <c r="D63" s="16">
        <f>IF(C63="","",IFERROR(VLOOKUP(C63,'Törzsadatok és útmutató'!$A$4:$B$13,2,FALSE),""))</f>
        <v/>
      </c>
      <c r="E63" s="5" t="n"/>
      <c r="F63" s="5" t="n"/>
      <c r="G63" s="5" t="n"/>
      <c r="H63" s="42" t="n"/>
      <c r="I63" s="42" t="n"/>
      <c r="J63" s="4" t="n"/>
      <c r="K63" s="43" t="n"/>
      <c r="L63" s="9" t="n"/>
      <c r="M63" s="46">
        <f>IF(OR(K63="",L63=""),"",K63*L63)</f>
        <v/>
      </c>
      <c r="N63" s="46">
        <f>IF(OR(K63="",M63=""),"",K63+M63)</f>
        <v/>
      </c>
      <c r="O63" s="46">
        <f>IF(J63="","",IFERROR(IF(J63="Havi",N63,IF(J63="Éves",N63/12,N63)),""))</f>
        <v/>
      </c>
      <c r="P63" s="46">
        <f>IF(O63="","",O63*12)</f>
        <v/>
      </c>
      <c r="Q63" s="4" t="n"/>
      <c r="R63" s="4" t="n"/>
      <c r="S63" s="4" t="n"/>
      <c r="T63" s="11" t="n"/>
      <c r="U63" s="47">
        <f>IF(OR(I63="",T63=""),"",I63-T63)</f>
        <v/>
      </c>
      <c r="V63" s="19">
        <f>IF(I63="","",I63-TODAY())</f>
        <v/>
      </c>
      <c r="W63" s="20">
        <f>IF(V63="","",IF(V63&lt;0,"Lejárt",IF(V63&lt;=30,"30 napon belül","Aktív")))</f>
        <v/>
      </c>
      <c r="X63" s="5" t="n"/>
      <c r="Y63" s="5" t="n"/>
    </row>
    <row r="64">
      <c r="A64" s="4" t="n"/>
      <c r="B64" s="5" t="n"/>
      <c r="C64" s="5" t="n"/>
      <c r="D64" s="6">
        <f>IF(C64="","",IFERROR(VLOOKUP(C64,'Törzsadatok és útmutató'!$A$4:$B$13,2,FALSE),""))</f>
        <v/>
      </c>
      <c r="E64" s="5" t="n"/>
      <c r="F64" s="5" t="n"/>
      <c r="G64" s="5" t="n"/>
      <c r="H64" s="42" t="n"/>
      <c r="I64" s="42" t="n"/>
      <c r="J64" s="4" t="n"/>
      <c r="K64" s="43" t="n"/>
      <c r="L64" s="9" t="n"/>
      <c r="M64" s="44">
        <f>IF(OR(K64="",L64=""),"",K64*L64)</f>
        <v/>
      </c>
      <c r="N64" s="44">
        <f>IF(OR(K64="",M64=""),"",K64+M64)</f>
        <v/>
      </c>
      <c r="O64" s="44">
        <f>IF(J64="","",IFERROR(IF(J64="Havi",N64,IF(J64="Éves",N64/12,N64)),""))</f>
        <v/>
      </c>
      <c r="P64" s="44">
        <f>IF(O64="","",O64*12)</f>
        <v/>
      </c>
      <c r="Q64" s="4" t="n"/>
      <c r="R64" s="4" t="n"/>
      <c r="S64" s="4" t="n"/>
      <c r="T64" s="11" t="n"/>
      <c r="U64" s="45">
        <f>IF(OR(I64="",T64=""),"",I64-T64)</f>
        <v/>
      </c>
      <c r="V64" s="13">
        <f>IF(I64="","",I64-TODAY())</f>
        <v/>
      </c>
      <c r="W64" s="14">
        <f>IF(V64="","",IF(V64&lt;0,"Lejárt",IF(V64&lt;=30,"30 napon belül","Aktív")))</f>
        <v/>
      </c>
      <c r="X64" s="5" t="n"/>
      <c r="Y64" s="5" t="n"/>
    </row>
    <row r="65">
      <c r="A65" s="4" t="n"/>
      <c r="B65" s="5" t="n"/>
      <c r="C65" s="5" t="n"/>
      <c r="D65" s="16">
        <f>IF(C65="","",IFERROR(VLOOKUP(C65,'Törzsadatok és útmutató'!$A$4:$B$13,2,FALSE),""))</f>
        <v/>
      </c>
      <c r="E65" s="5" t="n"/>
      <c r="F65" s="5" t="n"/>
      <c r="G65" s="5" t="n"/>
      <c r="H65" s="42" t="n"/>
      <c r="I65" s="42" t="n"/>
      <c r="J65" s="4" t="n"/>
      <c r="K65" s="43" t="n"/>
      <c r="L65" s="9" t="n"/>
      <c r="M65" s="46">
        <f>IF(OR(K65="",L65=""),"",K65*L65)</f>
        <v/>
      </c>
      <c r="N65" s="46">
        <f>IF(OR(K65="",M65=""),"",K65+M65)</f>
        <v/>
      </c>
      <c r="O65" s="46">
        <f>IF(J65="","",IFERROR(IF(J65="Havi",N65,IF(J65="Éves",N65/12,N65)),""))</f>
        <v/>
      </c>
      <c r="P65" s="46">
        <f>IF(O65="","",O65*12)</f>
        <v/>
      </c>
      <c r="Q65" s="4" t="n"/>
      <c r="R65" s="4" t="n"/>
      <c r="S65" s="4" t="n"/>
      <c r="T65" s="11" t="n"/>
      <c r="U65" s="47">
        <f>IF(OR(I65="",T65=""),"",I65-T65)</f>
        <v/>
      </c>
      <c r="V65" s="19">
        <f>IF(I65="","",I65-TODAY())</f>
        <v/>
      </c>
      <c r="W65" s="20">
        <f>IF(V65="","",IF(V65&lt;0,"Lejárt",IF(V65&lt;=30,"30 napon belül","Aktív")))</f>
        <v/>
      </c>
      <c r="X65" s="5" t="n"/>
      <c r="Y65" s="5" t="n"/>
    </row>
    <row r="66">
      <c r="A66" s="4" t="n"/>
      <c r="B66" s="5" t="n"/>
      <c r="C66" s="5" t="n"/>
      <c r="D66" s="6">
        <f>IF(C66="","",IFERROR(VLOOKUP(C66,'Törzsadatok és útmutató'!$A$4:$B$13,2,FALSE),""))</f>
        <v/>
      </c>
      <c r="E66" s="5" t="n"/>
      <c r="F66" s="5" t="n"/>
      <c r="G66" s="5" t="n"/>
      <c r="H66" s="42" t="n"/>
      <c r="I66" s="42" t="n"/>
      <c r="J66" s="4" t="n"/>
      <c r="K66" s="43" t="n"/>
      <c r="L66" s="9" t="n"/>
      <c r="M66" s="44">
        <f>IF(OR(K66="",L66=""),"",K66*L66)</f>
        <v/>
      </c>
      <c r="N66" s="44">
        <f>IF(OR(K66="",M66=""),"",K66+M66)</f>
        <v/>
      </c>
      <c r="O66" s="44">
        <f>IF(J66="","",IFERROR(IF(J66="Havi",N66,IF(J66="Éves",N66/12,N66)),""))</f>
        <v/>
      </c>
      <c r="P66" s="44">
        <f>IF(O66="","",O66*12)</f>
        <v/>
      </c>
      <c r="Q66" s="4" t="n"/>
      <c r="R66" s="4" t="n"/>
      <c r="S66" s="4" t="n"/>
      <c r="T66" s="11" t="n"/>
      <c r="U66" s="45">
        <f>IF(OR(I66="",T66=""),"",I66-T66)</f>
        <v/>
      </c>
      <c r="V66" s="13">
        <f>IF(I66="","",I66-TODAY())</f>
        <v/>
      </c>
      <c r="W66" s="14">
        <f>IF(V66="","",IF(V66&lt;0,"Lejárt",IF(V66&lt;=30,"30 napon belül","Aktív")))</f>
        <v/>
      </c>
      <c r="X66" s="5" t="n"/>
      <c r="Y66" s="5" t="n"/>
    </row>
    <row r="67">
      <c r="A67" s="4" t="n"/>
      <c r="B67" s="5" t="n"/>
      <c r="C67" s="5" t="n"/>
      <c r="D67" s="16">
        <f>IF(C67="","",IFERROR(VLOOKUP(C67,'Törzsadatok és útmutató'!$A$4:$B$13,2,FALSE),""))</f>
        <v/>
      </c>
      <c r="E67" s="5" t="n"/>
      <c r="F67" s="5" t="n"/>
      <c r="G67" s="5" t="n"/>
      <c r="H67" s="42" t="n"/>
      <c r="I67" s="42" t="n"/>
      <c r="J67" s="4" t="n"/>
      <c r="K67" s="43" t="n"/>
      <c r="L67" s="9" t="n"/>
      <c r="M67" s="46">
        <f>IF(OR(K67="",L67=""),"",K67*L67)</f>
        <v/>
      </c>
      <c r="N67" s="46">
        <f>IF(OR(K67="",M67=""),"",K67+M67)</f>
        <v/>
      </c>
      <c r="O67" s="46">
        <f>IF(J67="","",IFERROR(IF(J67="Havi",N67,IF(J67="Éves",N67/12,N67)),""))</f>
        <v/>
      </c>
      <c r="P67" s="46">
        <f>IF(O67="","",O67*12)</f>
        <v/>
      </c>
      <c r="Q67" s="4" t="n"/>
      <c r="R67" s="4" t="n"/>
      <c r="S67" s="4" t="n"/>
      <c r="T67" s="11" t="n"/>
      <c r="U67" s="47">
        <f>IF(OR(I67="",T67=""),"",I67-T67)</f>
        <v/>
      </c>
      <c r="V67" s="19">
        <f>IF(I67="","",I67-TODAY())</f>
        <v/>
      </c>
      <c r="W67" s="20">
        <f>IF(V67="","",IF(V67&lt;0,"Lejárt",IF(V67&lt;=30,"30 napon belül","Aktív")))</f>
        <v/>
      </c>
      <c r="X67" s="5" t="n"/>
      <c r="Y67" s="5" t="n"/>
    </row>
    <row r="68">
      <c r="A68" s="4" t="n"/>
      <c r="B68" s="5" t="n"/>
      <c r="C68" s="5" t="n"/>
      <c r="D68" s="6">
        <f>IF(C68="","",IFERROR(VLOOKUP(C68,'Törzsadatok és útmutató'!$A$4:$B$13,2,FALSE),""))</f>
        <v/>
      </c>
      <c r="E68" s="5" t="n"/>
      <c r="F68" s="5" t="n"/>
      <c r="G68" s="5" t="n"/>
      <c r="H68" s="42" t="n"/>
      <c r="I68" s="42" t="n"/>
      <c r="J68" s="4" t="n"/>
      <c r="K68" s="43" t="n"/>
      <c r="L68" s="9" t="n"/>
      <c r="M68" s="44">
        <f>IF(OR(K68="",L68=""),"",K68*L68)</f>
        <v/>
      </c>
      <c r="N68" s="44">
        <f>IF(OR(K68="",M68=""),"",K68+M68)</f>
        <v/>
      </c>
      <c r="O68" s="44">
        <f>IF(J68="","",IFERROR(IF(J68="Havi",N68,IF(J68="Éves",N68/12,N68)),""))</f>
        <v/>
      </c>
      <c r="P68" s="44">
        <f>IF(O68="","",O68*12)</f>
        <v/>
      </c>
      <c r="Q68" s="4" t="n"/>
      <c r="R68" s="4" t="n"/>
      <c r="S68" s="4" t="n"/>
      <c r="T68" s="11" t="n"/>
      <c r="U68" s="45">
        <f>IF(OR(I68="",T68=""),"",I68-T68)</f>
        <v/>
      </c>
      <c r="V68" s="13">
        <f>IF(I68="","",I68-TODAY())</f>
        <v/>
      </c>
      <c r="W68" s="14">
        <f>IF(V68="","",IF(V68&lt;0,"Lejárt",IF(V68&lt;=30,"30 napon belül","Aktív")))</f>
        <v/>
      </c>
      <c r="X68" s="5" t="n"/>
      <c r="Y68" s="5" t="n"/>
    </row>
    <row r="69">
      <c r="A69" s="4" t="n"/>
      <c r="B69" s="5" t="n"/>
      <c r="C69" s="5" t="n"/>
      <c r="D69" s="16">
        <f>IF(C69="","",IFERROR(VLOOKUP(C69,'Törzsadatok és útmutató'!$A$4:$B$13,2,FALSE),""))</f>
        <v/>
      </c>
      <c r="E69" s="5" t="n"/>
      <c r="F69" s="5" t="n"/>
      <c r="G69" s="5" t="n"/>
      <c r="H69" s="42" t="n"/>
      <c r="I69" s="42" t="n"/>
      <c r="J69" s="4" t="n"/>
      <c r="K69" s="43" t="n"/>
      <c r="L69" s="9" t="n"/>
      <c r="M69" s="46">
        <f>IF(OR(K69="",L69=""),"",K69*L69)</f>
        <v/>
      </c>
      <c r="N69" s="46">
        <f>IF(OR(K69="",M69=""),"",K69+M69)</f>
        <v/>
      </c>
      <c r="O69" s="46">
        <f>IF(J69="","",IFERROR(IF(J69="Havi",N69,IF(J69="Éves",N69/12,N69)),""))</f>
        <v/>
      </c>
      <c r="P69" s="46">
        <f>IF(O69="","",O69*12)</f>
        <v/>
      </c>
      <c r="Q69" s="4" t="n"/>
      <c r="R69" s="4" t="n"/>
      <c r="S69" s="4" t="n"/>
      <c r="T69" s="11" t="n"/>
      <c r="U69" s="47">
        <f>IF(OR(I69="",T69=""),"",I69-T69)</f>
        <v/>
      </c>
      <c r="V69" s="19">
        <f>IF(I69="","",I69-TODAY())</f>
        <v/>
      </c>
      <c r="W69" s="20">
        <f>IF(V69="","",IF(V69&lt;0,"Lejárt",IF(V69&lt;=30,"30 napon belül","Aktív")))</f>
        <v/>
      </c>
      <c r="X69" s="5" t="n"/>
      <c r="Y69" s="5" t="n"/>
    </row>
    <row r="70">
      <c r="A70" s="4" t="n"/>
      <c r="B70" s="5" t="n"/>
      <c r="C70" s="5" t="n"/>
      <c r="D70" s="6">
        <f>IF(C70="","",IFERROR(VLOOKUP(C70,'Törzsadatok és útmutató'!$A$4:$B$13,2,FALSE),""))</f>
        <v/>
      </c>
      <c r="E70" s="5" t="n"/>
      <c r="F70" s="5" t="n"/>
      <c r="G70" s="5" t="n"/>
      <c r="H70" s="42" t="n"/>
      <c r="I70" s="42" t="n"/>
      <c r="J70" s="4" t="n"/>
      <c r="K70" s="43" t="n"/>
      <c r="L70" s="9" t="n"/>
      <c r="M70" s="44">
        <f>IF(OR(K70="",L70=""),"",K70*L70)</f>
        <v/>
      </c>
      <c r="N70" s="44">
        <f>IF(OR(K70="",M70=""),"",K70+M70)</f>
        <v/>
      </c>
      <c r="O70" s="44">
        <f>IF(J70="","",IFERROR(IF(J70="Havi",N70,IF(J70="Éves",N70/12,N70)),""))</f>
        <v/>
      </c>
      <c r="P70" s="44">
        <f>IF(O70="","",O70*12)</f>
        <v/>
      </c>
      <c r="Q70" s="4" t="n"/>
      <c r="R70" s="4" t="n"/>
      <c r="S70" s="4" t="n"/>
      <c r="T70" s="11" t="n"/>
      <c r="U70" s="45">
        <f>IF(OR(I70="",T70=""),"",I70-T70)</f>
        <v/>
      </c>
      <c r="V70" s="13">
        <f>IF(I70="","",I70-TODAY())</f>
        <v/>
      </c>
      <c r="W70" s="14">
        <f>IF(V70="","",IF(V70&lt;0,"Lejárt",IF(V70&lt;=30,"30 napon belül","Aktív")))</f>
        <v/>
      </c>
      <c r="X70" s="5" t="n"/>
      <c r="Y70" s="5" t="n"/>
    </row>
    <row r="71">
      <c r="A71" s="4" t="n"/>
      <c r="B71" s="5" t="n"/>
      <c r="C71" s="5" t="n"/>
      <c r="D71" s="16">
        <f>IF(C71="","",IFERROR(VLOOKUP(C71,'Törzsadatok és útmutató'!$A$4:$B$13,2,FALSE),""))</f>
        <v/>
      </c>
      <c r="E71" s="5" t="n"/>
      <c r="F71" s="5" t="n"/>
      <c r="G71" s="5" t="n"/>
      <c r="H71" s="42" t="n"/>
      <c r="I71" s="42" t="n"/>
      <c r="J71" s="4" t="n"/>
      <c r="K71" s="43" t="n"/>
      <c r="L71" s="9" t="n"/>
      <c r="M71" s="46">
        <f>IF(OR(K71="",L71=""),"",K71*L71)</f>
        <v/>
      </c>
      <c r="N71" s="46">
        <f>IF(OR(K71="",M71=""),"",K71+M71)</f>
        <v/>
      </c>
      <c r="O71" s="46">
        <f>IF(J71="","",IFERROR(IF(J71="Havi",N71,IF(J71="Éves",N71/12,N71)),""))</f>
        <v/>
      </c>
      <c r="P71" s="46">
        <f>IF(O71="","",O71*12)</f>
        <v/>
      </c>
      <c r="Q71" s="4" t="n"/>
      <c r="R71" s="4" t="n"/>
      <c r="S71" s="4" t="n"/>
      <c r="T71" s="11" t="n"/>
      <c r="U71" s="47">
        <f>IF(OR(I71="",T71=""),"",I71-T71)</f>
        <v/>
      </c>
      <c r="V71" s="19">
        <f>IF(I71="","",I71-TODAY())</f>
        <v/>
      </c>
      <c r="W71" s="20">
        <f>IF(V71="","",IF(V71&lt;0,"Lejárt",IF(V71&lt;=30,"30 napon belül","Aktív")))</f>
        <v/>
      </c>
      <c r="X71" s="5" t="n"/>
      <c r="Y71" s="5" t="n"/>
    </row>
    <row r="72">
      <c r="A72" s="4" t="n"/>
      <c r="B72" s="5" t="n"/>
      <c r="C72" s="5" t="n"/>
      <c r="D72" s="6">
        <f>IF(C72="","",IFERROR(VLOOKUP(C72,'Törzsadatok és útmutató'!$A$4:$B$13,2,FALSE),""))</f>
        <v/>
      </c>
      <c r="E72" s="5" t="n"/>
      <c r="F72" s="5" t="n"/>
      <c r="G72" s="5" t="n"/>
      <c r="H72" s="42" t="n"/>
      <c r="I72" s="42" t="n"/>
      <c r="J72" s="4" t="n"/>
      <c r="K72" s="43" t="n"/>
      <c r="L72" s="9" t="n"/>
      <c r="M72" s="44">
        <f>IF(OR(K72="",L72=""),"",K72*L72)</f>
        <v/>
      </c>
      <c r="N72" s="44">
        <f>IF(OR(K72="",M72=""),"",K72+M72)</f>
        <v/>
      </c>
      <c r="O72" s="44">
        <f>IF(J72="","",IFERROR(IF(J72="Havi",N72,IF(J72="Éves",N72/12,N72)),""))</f>
        <v/>
      </c>
      <c r="P72" s="44">
        <f>IF(O72="","",O72*12)</f>
        <v/>
      </c>
      <c r="Q72" s="4" t="n"/>
      <c r="R72" s="4" t="n"/>
      <c r="S72" s="4" t="n"/>
      <c r="T72" s="11" t="n"/>
      <c r="U72" s="45">
        <f>IF(OR(I72="",T72=""),"",I72-T72)</f>
        <v/>
      </c>
      <c r="V72" s="13">
        <f>IF(I72="","",I72-TODAY())</f>
        <v/>
      </c>
      <c r="W72" s="14">
        <f>IF(V72="","",IF(V72&lt;0,"Lejárt",IF(V72&lt;=30,"30 napon belül","Aktív")))</f>
        <v/>
      </c>
      <c r="X72" s="5" t="n"/>
      <c r="Y72" s="5" t="n"/>
    </row>
    <row r="73">
      <c r="A73" s="4" t="n"/>
      <c r="B73" s="5" t="n"/>
      <c r="C73" s="5" t="n"/>
      <c r="D73" s="16">
        <f>IF(C73="","",IFERROR(VLOOKUP(C73,'Törzsadatok és útmutató'!$A$4:$B$13,2,FALSE),""))</f>
        <v/>
      </c>
      <c r="E73" s="5" t="n"/>
      <c r="F73" s="5" t="n"/>
      <c r="G73" s="5" t="n"/>
      <c r="H73" s="42" t="n"/>
      <c r="I73" s="42" t="n"/>
      <c r="J73" s="4" t="n"/>
      <c r="K73" s="43" t="n"/>
      <c r="L73" s="9" t="n"/>
      <c r="M73" s="46">
        <f>IF(OR(K73="",L73=""),"",K73*L73)</f>
        <v/>
      </c>
      <c r="N73" s="46">
        <f>IF(OR(K73="",M73=""),"",K73+M73)</f>
        <v/>
      </c>
      <c r="O73" s="46">
        <f>IF(J73="","",IFERROR(IF(J73="Havi",N73,IF(J73="Éves",N73/12,N73)),""))</f>
        <v/>
      </c>
      <c r="P73" s="46">
        <f>IF(O73="","",O73*12)</f>
        <v/>
      </c>
      <c r="Q73" s="4" t="n"/>
      <c r="R73" s="4" t="n"/>
      <c r="S73" s="4" t="n"/>
      <c r="T73" s="11" t="n"/>
      <c r="U73" s="47">
        <f>IF(OR(I73="",T73=""),"",I73-T73)</f>
        <v/>
      </c>
      <c r="V73" s="19">
        <f>IF(I73="","",I73-TODAY())</f>
        <v/>
      </c>
      <c r="W73" s="20">
        <f>IF(V73="","",IF(V73&lt;0,"Lejárt",IF(V73&lt;=30,"30 napon belül","Aktív")))</f>
        <v/>
      </c>
      <c r="X73" s="5" t="n"/>
      <c r="Y73" s="5" t="n"/>
    </row>
    <row r="74">
      <c r="A74" s="4" t="n"/>
      <c r="B74" s="5" t="n"/>
      <c r="C74" s="5" t="n"/>
      <c r="D74" s="6">
        <f>IF(C74="","",IFERROR(VLOOKUP(C74,'Törzsadatok és útmutató'!$A$4:$B$13,2,FALSE),""))</f>
        <v/>
      </c>
      <c r="E74" s="5" t="n"/>
      <c r="F74" s="5" t="n"/>
      <c r="G74" s="5" t="n"/>
      <c r="H74" s="42" t="n"/>
      <c r="I74" s="42" t="n"/>
      <c r="J74" s="4" t="n"/>
      <c r="K74" s="43" t="n"/>
      <c r="L74" s="9" t="n"/>
      <c r="M74" s="44">
        <f>IF(OR(K74="",L74=""),"",K74*L74)</f>
        <v/>
      </c>
      <c r="N74" s="44">
        <f>IF(OR(K74="",M74=""),"",K74+M74)</f>
        <v/>
      </c>
      <c r="O74" s="44">
        <f>IF(J74="","",IFERROR(IF(J74="Havi",N74,IF(J74="Éves",N74/12,N74)),""))</f>
        <v/>
      </c>
      <c r="P74" s="44">
        <f>IF(O74="","",O74*12)</f>
        <v/>
      </c>
      <c r="Q74" s="4" t="n"/>
      <c r="R74" s="4" t="n"/>
      <c r="S74" s="4" t="n"/>
      <c r="T74" s="11" t="n"/>
      <c r="U74" s="45">
        <f>IF(OR(I74="",T74=""),"",I74-T74)</f>
        <v/>
      </c>
      <c r="V74" s="13">
        <f>IF(I74="","",I74-TODAY())</f>
        <v/>
      </c>
      <c r="W74" s="14">
        <f>IF(V74="","",IF(V74&lt;0,"Lejárt",IF(V74&lt;=30,"30 napon belül","Aktív")))</f>
        <v/>
      </c>
      <c r="X74" s="5" t="n"/>
      <c r="Y74" s="5" t="n"/>
    </row>
    <row r="75">
      <c r="A75" s="4" t="n"/>
      <c r="B75" s="5" t="n"/>
      <c r="C75" s="5" t="n"/>
      <c r="D75" s="16">
        <f>IF(C75="","",IFERROR(VLOOKUP(C75,'Törzsadatok és útmutató'!$A$4:$B$13,2,FALSE),""))</f>
        <v/>
      </c>
      <c r="E75" s="5" t="n"/>
      <c r="F75" s="5" t="n"/>
      <c r="G75" s="5" t="n"/>
      <c r="H75" s="42" t="n"/>
      <c r="I75" s="42" t="n"/>
      <c r="J75" s="4" t="n"/>
      <c r="K75" s="43" t="n"/>
      <c r="L75" s="9" t="n"/>
      <c r="M75" s="46">
        <f>IF(OR(K75="",L75=""),"",K75*L75)</f>
        <v/>
      </c>
      <c r="N75" s="46">
        <f>IF(OR(K75="",M75=""),"",K75+M75)</f>
        <v/>
      </c>
      <c r="O75" s="46">
        <f>IF(J75="","",IFERROR(IF(J75="Havi",N75,IF(J75="Éves",N75/12,N75)),""))</f>
        <v/>
      </c>
      <c r="P75" s="46">
        <f>IF(O75="","",O75*12)</f>
        <v/>
      </c>
      <c r="Q75" s="4" t="n"/>
      <c r="R75" s="4" t="n"/>
      <c r="S75" s="4" t="n"/>
      <c r="T75" s="11" t="n"/>
      <c r="U75" s="47">
        <f>IF(OR(I75="",T75=""),"",I75-T75)</f>
        <v/>
      </c>
      <c r="V75" s="19">
        <f>IF(I75="","",I75-TODAY())</f>
        <v/>
      </c>
      <c r="W75" s="20">
        <f>IF(V75="","",IF(V75&lt;0,"Lejárt",IF(V75&lt;=30,"30 napon belül","Aktív")))</f>
        <v/>
      </c>
      <c r="X75" s="5" t="n"/>
      <c r="Y75" s="5" t="n"/>
    </row>
    <row r="76">
      <c r="A76" s="4" t="n"/>
      <c r="B76" s="5" t="n"/>
      <c r="C76" s="5" t="n"/>
      <c r="D76" s="6">
        <f>IF(C76="","",IFERROR(VLOOKUP(C76,'Törzsadatok és útmutató'!$A$4:$B$13,2,FALSE),""))</f>
        <v/>
      </c>
      <c r="E76" s="5" t="n"/>
      <c r="F76" s="5" t="n"/>
      <c r="G76" s="5" t="n"/>
      <c r="H76" s="42" t="n"/>
      <c r="I76" s="42" t="n"/>
      <c r="J76" s="4" t="n"/>
      <c r="K76" s="43" t="n"/>
      <c r="L76" s="9" t="n"/>
      <c r="M76" s="44">
        <f>IF(OR(K76="",L76=""),"",K76*L76)</f>
        <v/>
      </c>
      <c r="N76" s="44">
        <f>IF(OR(K76="",M76=""),"",K76+M76)</f>
        <v/>
      </c>
      <c r="O76" s="44">
        <f>IF(J76="","",IFERROR(IF(J76="Havi",N76,IF(J76="Éves",N76/12,N76)),""))</f>
        <v/>
      </c>
      <c r="P76" s="44">
        <f>IF(O76="","",O76*12)</f>
        <v/>
      </c>
      <c r="Q76" s="4" t="n"/>
      <c r="R76" s="4" t="n"/>
      <c r="S76" s="4" t="n"/>
      <c r="T76" s="11" t="n"/>
      <c r="U76" s="45">
        <f>IF(OR(I76="",T76=""),"",I76-T76)</f>
        <v/>
      </c>
      <c r="V76" s="13">
        <f>IF(I76="","",I76-TODAY())</f>
        <v/>
      </c>
      <c r="W76" s="14">
        <f>IF(V76="","",IF(V76&lt;0,"Lejárt",IF(V76&lt;=30,"30 napon belül","Aktív")))</f>
        <v/>
      </c>
      <c r="X76" s="5" t="n"/>
      <c r="Y76" s="5" t="n"/>
    </row>
    <row r="77">
      <c r="A77" s="4" t="n"/>
      <c r="B77" s="5" t="n"/>
      <c r="C77" s="5" t="n"/>
      <c r="D77" s="16">
        <f>IF(C77="","",IFERROR(VLOOKUP(C77,'Törzsadatok és útmutató'!$A$4:$B$13,2,FALSE),""))</f>
        <v/>
      </c>
      <c r="E77" s="5" t="n"/>
      <c r="F77" s="5" t="n"/>
      <c r="G77" s="5" t="n"/>
      <c r="H77" s="42" t="n"/>
      <c r="I77" s="42" t="n"/>
      <c r="J77" s="4" t="n"/>
      <c r="K77" s="43" t="n"/>
      <c r="L77" s="9" t="n"/>
      <c r="M77" s="46">
        <f>IF(OR(K77="",L77=""),"",K77*L77)</f>
        <v/>
      </c>
      <c r="N77" s="46">
        <f>IF(OR(K77="",M77=""),"",K77+M77)</f>
        <v/>
      </c>
      <c r="O77" s="46">
        <f>IF(J77="","",IFERROR(IF(J77="Havi",N77,IF(J77="Éves",N77/12,N77)),""))</f>
        <v/>
      </c>
      <c r="P77" s="46">
        <f>IF(O77="","",O77*12)</f>
        <v/>
      </c>
      <c r="Q77" s="4" t="n"/>
      <c r="R77" s="4" t="n"/>
      <c r="S77" s="4" t="n"/>
      <c r="T77" s="11" t="n"/>
      <c r="U77" s="47">
        <f>IF(OR(I77="",T77=""),"",I77-T77)</f>
        <v/>
      </c>
      <c r="V77" s="19">
        <f>IF(I77="","",I77-TODAY())</f>
        <v/>
      </c>
      <c r="W77" s="20">
        <f>IF(V77="","",IF(V77&lt;0,"Lejárt",IF(V77&lt;=30,"30 napon belül","Aktív")))</f>
        <v/>
      </c>
      <c r="X77" s="5" t="n"/>
      <c r="Y77" s="5" t="n"/>
    </row>
    <row r="78">
      <c r="A78" s="4" t="n"/>
      <c r="B78" s="5" t="n"/>
      <c r="C78" s="5" t="n"/>
      <c r="D78" s="6">
        <f>IF(C78="","",IFERROR(VLOOKUP(C78,'Törzsadatok és útmutató'!$A$4:$B$13,2,FALSE),""))</f>
        <v/>
      </c>
      <c r="E78" s="5" t="n"/>
      <c r="F78" s="5" t="n"/>
      <c r="G78" s="5" t="n"/>
      <c r="H78" s="42" t="n"/>
      <c r="I78" s="42" t="n"/>
      <c r="J78" s="4" t="n"/>
      <c r="K78" s="43" t="n"/>
      <c r="L78" s="9" t="n"/>
      <c r="M78" s="44">
        <f>IF(OR(K78="",L78=""),"",K78*L78)</f>
        <v/>
      </c>
      <c r="N78" s="44">
        <f>IF(OR(K78="",M78=""),"",K78+M78)</f>
        <v/>
      </c>
      <c r="O78" s="44">
        <f>IF(J78="","",IFERROR(IF(J78="Havi",N78,IF(J78="Éves",N78/12,N78)),""))</f>
        <v/>
      </c>
      <c r="P78" s="44">
        <f>IF(O78="","",O78*12)</f>
        <v/>
      </c>
      <c r="Q78" s="4" t="n"/>
      <c r="R78" s="4" t="n"/>
      <c r="S78" s="4" t="n"/>
      <c r="T78" s="11" t="n"/>
      <c r="U78" s="45">
        <f>IF(OR(I78="",T78=""),"",I78-T78)</f>
        <v/>
      </c>
      <c r="V78" s="13">
        <f>IF(I78="","",I78-TODAY())</f>
        <v/>
      </c>
      <c r="W78" s="14">
        <f>IF(V78="","",IF(V78&lt;0,"Lejárt",IF(V78&lt;=30,"30 napon belül","Aktív")))</f>
        <v/>
      </c>
      <c r="X78" s="5" t="n"/>
      <c r="Y78" s="5" t="n"/>
    </row>
    <row r="79">
      <c r="A79" s="4" t="n"/>
      <c r="B79" s="5" t="n"/>
      <c r="C79" s="5" t="n"/>
      <c r="D79" s="16">
        <f>IF(C79="","",IFERROR(VLOOKUP(C79,'Törzsadatok és útmutató'!$A$4:$B$13,2,FALSE),""))</f>
        <v/>
      </c>
      <c r="E79" s="5" t="n"/>
      <c r="F79" s="5" t="n"/>
      <c r="G79" s="5" t="n"/>
      <c r="H79" s="42" t="n"/>
      <c r="I79" s="42" t="n"/>
      <c r="J79" s="4" t="n"/>
      <c r="K79" s="43" t="n"/>
      <c r="L79" s="9" t="n"/>
      <c r="M79" s="46">
        <f>IF(OR(K79="",L79=""),"",K79*L79)</f>
        <v/>
      </c>
      <c r="N79" s="46">
        <f>IF(OR(K79="",M79=""),"",K79+M79)</f>
        <v/>
      </c>
      <c r="O79" s="46">
        <f>IF(J79="","",IFERROR(IF(J79="Havi",N79,IF(J79="Éves",N79/12,N79)),""))</f>
        <v/>
      </c>
      <c r="P79" s="46">
        <f>IF(O79="","",O79*12)</f>
        <v/>
      </c>
      <c r="Q79" s="4" t="n"/>
      <c r="R79" s="4" t="n"/>
      <c r="S79" s="4" t="n"/>
      <c r="T79" s="11" t="n"/>
      <c r="U79" s="47">
        <f>IF(OR(I79="",T79=""),"",I79-T79)</f>
        <v/>
      </c>
      <c r="V79" s="19">
        <f>IF(I79="","",I79-TODAY())</f>
        <v/>
      </c>
      <c r="W79" s="20">
        <f>IF(V79="","",IF(V79&lt;0,"Lejárt",IF(V79&lt;=30,"30 napon belül","Aktív")))</f>
        <v/>
      </c>
      <c r="X79" s="5" t="n"/>
      <c r="Y79" s="5" t="n"/>
    </row>
    <row r="80">
      <c r="A80" s="4" t="n"/>
      <c r="B80" s="5" t="n"/>
      <c r="C80" s="5" t="n"/>
      <c r="D80" s="6">
        <f>IF(C80="","",IFERROR(VLOOKUP(C80,'Törzsadatok és útmutató'!$A$4:$B$13,2,FALSE),""))</f>
        <v/>
      </c>
      <c r="E80" s="5" t="n"/>
      <c r="F80" s="5" t="n"/>
      <c r="G80" s="5" t="n"/>
      <c r="H80" s="42" t="n"/>
      <c r="I80" s="42" t="n"/>
      <c r="J80" s="4" t="n"/>
      <c r="K80" s="43" t="n"/>
      <c r="L80" s="9" t="n"/>
      <c r="M80" s="44">
        <f>IF(OR(K80="",L80=""),"",K80*L80)</f>
        <v/>
      </c>
      <c r="N80" s="44">
        <f>IF(OR(K80="",M80=""),"",K80+M80)</f>
        <v/>
      </c>
      <c r="O80" s="44">
        <f>IF(J80="","",IFERROR(IF(J80="Havi",N80,IF(J80="Éves",N80/12,N80)),""))</f>
        <v/>
      </c>
      <c r="P80" s="44">
        <f>IF(O80="","",O80*12)</f>
        <v/>
      </c>
      <c r="Q80" s="4" t="n"/>
      <c r="R80" s="4" t="n"/>
      <c r="S80" s="4" t="n"/>
      <c r="T80" s="11" t="n"/>
      <c r="U80" s="45">
        <f>IF(OR(I80="",T80=""),"",I80-T80)</f>
        <v/>
      </c>
      <c r="V80" s="13">
        <f>IF(I80="","",I80-TODAY())</f>
        <v/>
      </c>
      <c r="W80" s="14">
        <f>IF(V80="","",IF(V80&lt;0,"Lejárt",IF(V80&lt;=30,"30 napon belül","Aktív")))</f>
        <v/>
      </c>
      <c r="X80" s="5" t="n"/>
      <c r="Y80" s="5" t="n"/>
    </row>
    <row r="81">
      <c r="A81" s="4" t="n"/>
      <c r="B81" s="5" t="n"/>
      <c r="C81" s="5" t="n"/>
      <c r="D81" s="16">
        <f>IF(C81="","",IFERROR(VLOOKUP(C81,'Törzsadatok és útmutató'!$A$4:$B$13,2,FALSE),""))</f>
        <v/>
      </c>
      <c r="E81" s="5" t="n"/>
      <c r="F81" s="5" t="n"/>
      <c r="G81" s="5" t="n"/>
      <c r="H81" s="42" t="n"/>
      <c r="I81" s="42" t="n"/>
      <c r="J81" s="4" t="n"/>
      <c r="K81" s="43" t="n"/>
      <c r="L81" s="9" t="n"/>
      <c r="M81" s="46">
        <f>IF(OR(K81="",L81=""),"",K81*L81)</f>
        <v/>
      </c>
      <c r="N81" s="46">
        <f>IF(OR(K81="",M81=""),"",K81+M81)</f>
        <v/>
      </c>
      <c r="O81" s="46">
        <f>IF(J81="","",IFERROR(IF(J81="Havi",N81,IF(J81="Éves",N81/12,N81)),""))</f>
        <v/>
      </c>
      <c r="P81" s="46">
        <f>IF(O81="","",O81*12)</f>
        <v/>
      </c>
      <c r="Q81" s="4" t="n"/>
      <c r="R81" s="4" t="n"/>
      <c r="S81" s="4" t="n"/>
      <c r="T81" s="11" t="n"/>
      <c r="U81" s="47">
        <f>IF(OR(I81="",T81=""),"",I81-T81)</f>
        <v/>
      </c>
      <c r="V81" s="19">
        <f>IF(I81="","",I81-TODAY())</f>
        <v/>
      </c>
      <c r="W81" s="20">
        <f>IF(V81="","",IF(V81&lt;0,"Lejárt",IF(V81&lt;=30,"30 napon belül","Aktív")))</f>
        <v/>
      </c>
      <c r="X81" s="5" t="n"/>
      <c r="Y81" s="5" t="n"/>
    </row>
    <row r="82">
      <c r="A82" s="4" t="n"/>
      <c r="B82" s="5" t="n"/>
      <c r="C82" s="5" t="n"/>
      <c r="D82" s="6">
        <f>IF(C82="","",IFERROR(VLOOKUP(C82,'Törzsadatok és útmutató'!$A$4:$B$13,2,FALSE),""))</f>
        <v/>
      </c>
      <c r="E82" s="5" t="n"/>
      <c r="F82" s="5" t="n"/>
      <c r="G82" s="5" t="n"/>
      <c r="H82" s="42" t="n"/>
      <c r="I82" s="42" t="n"/>
      <c r="J82" s="4" t="n"/>
      <c r="K82" s="43" t="n"/>
      <c r="L82" s="9" t="n"/>
      <c r="M82" s="44">
        <f>IF(OR(K82="",L82=""),"",K82*L82)</f>
        <v/>
      </c>
      <c r="N82" s="44">
        <f>IF(OR(K82="",M82=""),"",K82+M82)</f>
        <v/>
      </c>
      <c r="O82" s="44">
        <f>IF(J82="","",IFERROR(IF(J82="Havi",N82,IF(J82="Éves",N82/12,N82)),""))</f>
        <v/>
      </c>
      <c r="P82" s="44">
        <f>IF(O82="","",O82*12)</f>
        <v/>
      </c>
      <c r="Q82" s="4" t="n"/>
      <c r="R82" s="4" t="n"/>
      <c r="S82" s="4" t="n"/>
      <c r="T82" s="11" t="n"/>
      <c r="U82" s="45">
        <f>IF(OR(I82="",T82=""),"",I82-T82)</f>
        <v/>
      </c>
      <c r="V82" s="13">
        <f>IF(I82="","",I82-TODAY())</f>
        <v/>
      </c>
      <c r="W82" s="14">
        <f>IF(V82="","",IF(V82&lt;0,"Lejárt",IF(V82&lt;=30,"30 napon belül","Aktív")))</f>
        <v/>
      </c>
      <c r="X82" s="5" t="n"/>
      <c r="Y82" s="5" t="n"/>
    </row>
    <row r="83">
      <c r="A83" s="4" t="n"/>
      <c r="B83" s="5" t="n"/>
      <c r="C83" s="5" t="n"/>
      <c r="D83" s="16">
        <f>IF(C83="","",IFERROR(VLOOKUP(C83,'Törzsadatok és útmutató'!$A$4:$B$13,2,FALSE),""))</f>
        <v/>
      </c>
      <c r="E83" s="5" t="n"/>
      <c r="F83" s="5" t="n"/>
      <c r="G83" s="5" t="n"/>
      <c r="H83" s="42" t="n"/>
      <c r="I83" s="42" t="n"/>
      <c r="J83" s="4" t="n"/>
      <c r="K83" s="43" t="n"/>
      <c r="L83" s="9" t="n"/>
      <c r="M83" s="46">
        <f>IF(OR(K83="",L83=""),"",K83*L83)</f>
        <v/>
      </c>
      <c r="N83" s="46">
        <f>IF(OR(K83="",M83=""),"",K83+M83)</f>
        <v/>
      </c>
      <c r="O83" s="46">
        <f>IF(J83="","",IFERROR(IF(J83="Havi",N83,IF(J83="Éves",N83/12,N83)),""))</f>
        <v/>
      </c>
      <c r="P83" s="46">
        <f>IF(O83="","",O83*12)</f>
        <v/>
      </c>
      <c r="Q83" s="4" t="n"/>
      <c r="R83" s="4" t="n"/>
      <c r="S83" s="4" t="n"/>
      <c r="T83" s="11" t="n"/>
      <c r="U83" s="47">
        <f>IF(OR(I83="",T83=""),"",I83-T83)</f>
        <v/>
      </c>
      <c r="V83" s="19">
        <f>IF(I83="","",I83-TODAY())</f>
        <v/>
      </c>
      <c r="W83" s="20">
        <f>IF(V83="","",IF(V83&lt;0,"Lejárt",IF(V83&lt;=30,"30 napon belül","Aktív")))</f>
        <v/>
      </c>
      <c r="X83" s="5" t="n"/>
      <c r="Y83" s="5" t="n"/>
    </row>
    <row r="84">
      <c r="A84" s="4" t="n"/>
      <c r="B84" s="5" t="n"/>
      <c r="C84" s="5" t="n"/>
      <c r="D84" s="6">
        <f>IF(C84="","",IFERROR(VLOOKUP(C84,'Törzsadatok és útmutató'!$A$4:$B$13,2,FALSE),""))</f>
        <v/>
      </c>
      <c r="E84" s="5" t="n"/>
      <c r="F84" s="5" t="n"/>
      <c r="G84" s="5" t="n"/>
      <c r="H84" s="42" t="n"/>
      <c r="I84" s="42" t="n"/>
      <c r="J84" s="4" t="n"/>
      <c r="K84" s="43" t="n"/>
      <c r="L84" s="9" t="n"/>
      <c r="M84" s="44">
        <f>IF(OR(K84="",L84=""),"",K84*L84)</f>
        <v/>
      </c>
      <c r="N84" s="44">
        <f>IF(OR(K84="",M84=""),"",K84+M84)</f>
        <v/>
      </c>
      <c r="O84" s="44">
        <f>IF(J84="","",IFERROR(IF(J84="Havi",N84,IF(J84="Éves",N84/12,N84)),""))</f>
        <v/>
      </c>
      <c r="P84" s="44">
        <f>IF(O84="","",O84*12)</f>
        <v/>
      </c>
      <c r="Q84" s="4" t="n"/>
      <c r="R84" s="4" t="n"/>
      <c r="S84" s="4" t="n"/>
      <c r="T84" s="11" t="n"/>
      <c r="U84" s="45">
        <f>IF(OR(I84="",T84=""),"",I84-T84)</f>
        <v/>
      </c>
      <c r="V84" s="13">
        <f>IF(I84="","",I84-TODAY())</f>
        <v/>
      </c>
      <c r="W84" s="14">
        <f>IF(V84="","",IF(V84&lt;0,"Lejárt",IF(V84&lt;=30,"30 napon belül","Aktív")))</f>
        <v/>
      </c>
      <c r="X84" s="5" t="n"/>
      <c r="Y84" s="5" t="n"/>
    </row>
    <row r="85">
      <c r="A85" s="4" t="n"/>
      <c r="B85" s="5" t="n"/>
      <c r="C85" s="5" t="n"/>
      <c r="D85" s="16">
        <f>IF(C85="","",IFERROR(VLOOKUP(C85,'Törzsadatok és útmutató'!$A$4:$B$13,2,FALSE),""))</f>
        <v/>
      </c>
      <c r="E85" s="5" t="n"/>
      <c r="F85" s="5" t="n"/>
      <c r="G85" s="5" t="n"/>
      <c r="H85" s="42" t="n"/>
      <c r="I85" s="42" t="n"/>
      <c r="J85" s="4" t="n"/>
      <c r="K85" s="43" t="n"/>
      <c r="L85" s="9" t="n"/>
      <c r="M85" s="46">
        <f>IF(OR(K85="",L85=""),"",K85*L85)</f>
        <v/>
      </c>
      <c r="N85" s="46">
        <f>IF(OR(K85="",M85=""),"",K85+M85)</f>
        <v/>
      </c>
      <c r="O85" s="46">
        <f>IF(J85="","",IFERROR(IF(J85="Havi",N85,IF(J85="Éves",N85/12,N85)),""))</f>
        <v/>
      </c>
      <c r="P85" s="46">
        <f>IF(O85="","",O85*12)</f>
        <v/>
      </c>
      <c r="Q85" s="4" t="n"/>
      <c r="R85" s="4" t="n"/>
      <c r="S85" s="4" t="n"/>
      <c r="T85" s="11" t="n"/>
      <c r="U85" s="47">
        <f>IF(OR(I85="",T85=""),"",I85-T85)</f>
        <v/>
      </c>
      <c r="V85" s="19">
        <f>IF(I85="","",I85-TODAY())</f>
        <v/>
      </c>
      <c r="W85" s="20">
        <f>IF(V85="","",IF(V85&lt;0,"Lejárt",IF(V85&lt;=30,"30 napon belül","Aktív")))</f>
        <v/>
      </c>
      <c r="X85" s="5" t="n"/>
      <c r="Y85" s="5" t="n"/>
    </row>
    <row r="86">
      <c r="A86" s="4" t="n"/>
      <c r="B86" s="5" t="n"/>
      <c r="C86" s="5" t="n"/>
      <c r="D86" s="6">
        <f>IF(C86="","",IFERROR(VLOOKUP(C86,'Törzsadatok és útmutató'!$A$4:$B$13,2,FALSE),""))</f>
        <v/>
      </c>
      <c r="E86" s="5" t="n"/>
      <c r="F86" s="5" t="n"/>
      <c r="G86" s="5" t="n"/>
      <c r="H86" s="42" t="n"/>
      <c r="I86" s="42" t="n"/>
      <c r="J86" s="4" t="n"/>
      <c r="K86" s="43" t="n"/>
      <c r="L86" s="9" t="n"/>
      <c r="M86" s="44">
        <f>IF(OR(K86="",L86=""),"",K86*L86)</f>
        <v/>
      </c>
      <c r="N86" s="44">
        <f>IF(OR(K86="",M86=""),"",K86+M86)</f>
        <v/>
      </c>
      <c r="O86" s="44">
        <f>IF(J86="","",IFERROR(IF(J86="Havi",N86,IF(J86="Éves",N86/12,N86)),""))</f>
        <v/>
      </c>
      <c r="P86" s="44">
        <f>IF(O86="","",O86*12)</f>
        <v/>
      </c>
      <c r="Q86" s="4" t="n"/>
      <c r="R86" s="4" t="n"/>
      <c r="S86" s="4" t="n"/>
      <c r="T86" s="11" t="n"/>
      <c r="U86" s="45">
        <f>IF(OR(I86="",T86=""),"",I86-T86)</f>
        <v/>
      </c>
      <c r="V86" s="13">
        <f>IF(I86="","",I86-TODAY())</f>
        <v/>
      </c>
      <c r="W86" s="14">
        <f>IF(V86="","",IF(V86&lt;0,"Lejárt",IF(V86&lt;=30,"30 napon belül","Aktív")))</f>
        <v/>
      </c>
      <c r="X86" s="5" t="n"/>
      <c r="Y86" s="5" t="n"/>
    </row>
    <row r="87">
      <c r="A87" s="4" t="n"/>
      <c r="B87" s="5" t="n"/>
      <c r="C87" s="5" t="n"/>
      <c r="D87" s="16">
        <f>IF(C87="","",IFERROR(VLOOKUP(C87,'Törzsadatok és útmutató'!$A$4:$B$13,2,FALSE),""))</f>
        <v/>
      </c>
      <c r="E87" s="5" t="n"/>
      <c r="F87" s="5" t="n"/>
      <c r="G87" s="5" t="n"/>
      <c r="H87" s="42" t="n"/>
      <c r="I87" s="42" t="n"/>
      <c r="J87" s="4" t="n"/>
      <c r="K87" s="43" t="n"/>
      <c r="L87" s="9" t="n"/>
      <c r="M87" s="46">
        <f>IF(OR(K87="",L87=""),"",K87*L87)</f>
        <v/>
      </c>
      <c r="N87" s="46">
        <f>IF(OR(K87="",M87=""),"",K87+M87)</f>
        <v/>
      </c>
      <c r="O87" s="46">
        <f>IF(J87="","",IFERROR(IF(J87="Havi",N87,IF(J87="Éves",N87/12,N87)),""))</f>
        <v/>
      </c>
      <c r="P87" s="46">
        <f>IF(O87="","",O87*12)</f>
        <v/>
      </c>
      <c r="Q87" s="4" t="n"/>
      <c r="R87" s="4" t="n"/>
      <c r="S87" s="4" t="n"/>
      <c r="T87" s="11" t="n"/>
      <c r="U87" s="47">
        <f>IF(OR(I87="",T87=""),"",I87-T87)</f>
        <v/>
      </c>
      <c r="V87" s="19">
        <f>IF(I87="","",I87-TODAY())</f>
        <v/>
      </c>
      <c r="W87" s="20">
        <f>IF(V87="","",IF(V87&lt;0,"Lejárt",IF(V87&lt;=30,"30 napon belül","Aktív")))</f>
        <v/>
      </c>
      <c r="X87" s="5" t="n"/>
      <c r="Y87" s="5" t="n"/>
    </row>
    <row r="88">
      <c r="A88" s="4" t="n"/>
      <c r="B88" s="5" t="n"/>
      <c r="C88" s="5" t="n"/>
      <c r="D88" s="6">
        <f>IF(C88="","",IFERROR(VLOOKUP(C88,'Törzsadatok és útmutató'!$A$4:$B$13,2,FALSE),""))</f>
        <v/>
      </c>
      <c r="E88" s="5" t="n"/>
      <c r="F88" s="5" t="n"/>
      <c r="G88" s="5" t="n"/>
      <c r="H88" s="42" t="n"/>
      <c r="I88" s="42" t="n"/>
      <c r="J88" s="4" t="n"/>
      <c r="K88" s="43" t="n"/>
      <c r="L88" s="9" t="n"/>
      <c r="M88" s="44">
        <f>IF(OR(K88="",L88=""),"",K88*L88)</f>
        <v/>
      </c>
      <c r="N88" s="44">
        <f>IF(OR(K88="",M88=""),"",K88+M88)</f>
        <v/>
      </c>
      <c r="O88" s="44">
        <f>IF(J88="","",IFERROR(IF(J88="Havi",N88,IF(J88="Éves",N88/12,N88)),""))</f>
        <v/>
      </c>
      <c r="P88" s="44">
        <f>IF(O88="","",O88*12)</f>
        <v/>
      </c>
      <c r="Q88" s="4" t="n"/>
      <c r="R88" s="4" t="n"/>
      <c r="S88" s="4" t="n"/>
      <c r="T88" s="11" t="n"/>
      <c r="U88" s="45">
        <f>IF(OR(I88="",T88=""),"",I88-T88)</f>
        <v/>
      </c>
      <c r="V88" s="13">
        <f>IF(I88="","",I88-TODAY())</f>
        <v/>
      </c>
      <c r="W88" s="14">
        <f>IF(V88="","",IF(V88&lt;0,"Lejárt",IF(V88&lt;=30,"30 napon belül","Aktív")))</f>
        <v/>
      </c>
      <c r="X88" s="5" t="n"/>
      <c r="Y88" s="5" t="n"/>
    </row>
    <row r="89">
      <c r="A89" s="4" t="n"/>
      <c r="B89" s="5" t="n"/>
      <c r="C89" s="5" t="n"/>
      <c r="D89" s="16">
        <f>IF(C89="","",IFERROR(VLOOKUP(C89,'Törzsadatok és útmutató'!$A$4:$B$13,2,FALSE),""))</f>
        <v/>
      </c>
      <c r="E89" s="5" t="n"/>
      <c r="F89" s="5" t="n"/>
      <c r="G89" s="5" t="n"/>
      <c r="H89" s="42" t="n"/>
      <c r="I89" s="42" t="n"/>
      <c r="J89" s="4" t="n"/>
      <c r="K89" s="43" t="n"/>
      <c r="L89" s="9" t="n"/>
      <c r="M89" s="46">
        <f>IF(OR(K89="",L89=""),"",K89*L89)</f>
        <v/>
      </c>
      <c r="N89" s="46">
        <f>IF(OR(K89="",M89=""),"",K89+M89)</f>
        <v/>
      </c>
      <c r="O89" s="46">
        <f>IF(J89="","",IFERROR(IF(J89="Havi",N89,IF(J89="Éves",N89/12,N89)),""))</f>
        <v/>
      </c>
      <c r="P89" s="46">
        <f>IF(O89="","",O89*12)</f>
        <v/>
      </c>
      <c r="Q89" s="4" t="n"/>
      <c r="R89" s="4" t="n"/>
      <c r="S89" s="4" t="n"/>
      <c r="T89" s="11" t="n"/>
      <c r="U89" s="47">
        <f>IF(OR(I89="",T89=""),"",I89-T89)</f>
        <v/>
      </c>
      <c r="V89" s="19">
        <f>IF(I89="","",I89-TODAY())</f>
        <v/>
      </c>
      <c r="W89" s="20">
        <f>IF(V89="","",IF(V89&lt;0,"Lejárt",IF(V89&lt;=30,"30 napon belül","Aktív")))</f>
        <v/>
      </c>
      <c r="X89" s="5" t="n"/>
      <c r="Y89" s="5" t="n"/>
    </row>
    <row r="90">
      <c r="A90" s="4" t="n"/>
      <c r="B90" s="5" t="n"/>
      <c r="C90" s="5" t="n"/>
      <c r="D90" s="6">
        <f>IF(C90="","",IFERROR(VLOOKUP(C90,'Törzsadatok és útmutató'!$A$4:$B$13,2,FALSE),""))</f>
        <v/>
      </c>
      <c r="E90" s="5" t="n"/>
      <c r="F90" s="5" t="n"/>
      <c r="G90" s="5" t="n"/>
      <c r="H90" s="42" t="n"/>
      <c r="I90" s="42" t="n"/>
      <c r="J90" s="4" t="n"/>
      <c r="K90" s="43" t="n"/>
      <c r="L90" s="9" t="n"/>
      <c r="M90" s="44">
        <f>IF(OR(K90="",L90=""),"",K90*L90)</f>
        <v/>
      </c>
      <c r="N90" s="44">
        <f>IF(OR(K90="",M90=""),"",K90+M90)</f>
        <v/>
      </c>
      <c r="O90" s="44">
        <f>IF(J90="","",IFERROR(IF(J90="Havi",N90,IF(J90="Éves",N90/12,N90)),""))</f>
        <v/>
      </c>
      <c r="P90" s="44">
        <f>IF(O90="","",O90*12)</f>
        <v/>
      </c>
      <c r="Q90" s="4" t="n"/>
      <c r="R90" s="4" t="n"/>
      <c r="S90" s="4" t="n"/>
      <c r="T90" s="11" t="n"/>
      <c r="U90" s="45">
        <f>IF(OR(I90="",T90=""),"",I90-T90)</f>
        <v/>
      </c>
      <c r="V90" s="13">
        <f>IF(I90="","",I90-TODAY())</f>
        <v/>
      </c>
      <c r="W90" s="14">
        <f>IF(V90="","",IF(V90&lt;0,"Lejárt",IF(V90&lt;=30,"30 napon belül","Aktív")))</f>
        <v/>
      </c>
      <c r="X90" s="5" t="n"/>
      <c r="Y90" s="5" t="n"/>
    </row>
    <row r="91">
      <c r="A91" s="4" t="n"/>
      <c r="B91" s="5" t="n"/>
      <c r="C91" s="5" t="n"/>
      <c r="D91" s="16">
        <f>IF(C91="","",IFERROR(VLOOKUP(C91,'Törzsadatok és útmutató'!$A$4:$B$13,2,FALSE),""))</f>
        <v/>
      </c>
      <c r="E91" s="5" t="n"/>
      <c r="F91" s="5" t="n"/>
      <c r="G91" s="5" t="n"/>
      <c r="H91" s="42" t="n"/>
      <c r="I91" s="42" t="n"/>
      <c r="J91" s="4" t="n"/>
      <c r="K91" s="43" t="n"/>
      <c r="L91" s="9" t="n"/>
      <c r="M91" s="46">
        <f>IF(OR(K91="",L91=""),"",K91*L91)</f>
        <v/>
      </c>
      <c r="N91" s="46">
        <f>IF(OR(K91="",M91=""),"",K91+M91)</f>
        <v/>
      </c>
      <c r="O91" s="46">
        <f>IF(J91="","",IFERROR(IF(J91="Havi",N91,IF(J91="Éves",N91/12,N91)),""))</f>
        <v/>
      </c>
      <c r="P91" s="46">
        <f>IF(O91="","",O91*12)</f>
        <v/>
      </c>
      <c r="Q91" s="4" t="n"/>
      <c r="R91" s="4" t="n"/>
      <c r="S91" s="4" t="n"/>
      <c r="T91" s="11" t="n"/>
      <c r="U91" s="47">
        <f>IF(OR(I91="",T91=""),"",I91-T91)</f>
        <v/>
      </c>
      <c r="V91" s="19">
        <f>IF(I91="","",I91-TODAY())</f>
        <v/>
      </c>
      <c r="W91" s="20">
        <f>IF(V91="","",IF(V91&lt;0,"Lejárt",IF(V91&lt;=30,"30 napon belül","Aktív")))</f>
        <v/>
      </c>
      <c r="X91" s="5" t="n"/>
      <c r="Y91" s="5" t="n"/>
    </row>
    <row r="92">
      <c r="A92" s="4" t="n"/>
      <c r="B92" s="5" t="n"/>
      <c r="C92" s="5" t="n"/>
      <c r="D92" s="6">
        <f>IF(C92="","",IFERROR(VLOOKUP(C92,'Törzsadatok és útmutató'!$A$4:$B$13,2,FALSE),""))</f>
        <v/>
      </c>
      <c r="E92" s="5" t="n"/>
      <c r="F92" s="5" t="n"/>
      <c r="G92" s="5" t="n"/>
      <c r="H92" s="42" t="n"/>
      <c r="I92" s="42" t="n"/>
      <c r="J92" s="4" t="n"/>
      <c r="K92" s="43" t="n"/>
      <c r="L92" s="9" t="n"/>
      <c r="M92" s="44">
        <f>IF(OR(K92="",L92=""),"",K92*L92)</f>
        <v/>
      </c>
      <c r="N92" s="44">
        <f>IF(OR(K92="",M92=""),"",K92+M92)</f>
        <v/>
      </c>
      <c r="O92" s="44">
        <f>IF(J92="","",IFERROR(IF(J92="Havi",N92,IF(J92="Éves",N92/12,N92)),""))</f>
        <v/>
      </c>
      <c r="P92" s="44">
        <f>IF(O92="","",O92*12)</f>
        <v/>
      </c>
      <c r="Q92" s="4" t="n"/>
      <c r="R92" s="4" t="n"/>
      <c r="S92" s="4" t="n"/>
      <c r="T92" s="11" t="n"/>
      <c r="U92" s="45">
        <f>IF(OR(I92="",T92=""),"",I92-T92)</f>
        <v/>
      </c>
      <c r="V92" s="13">
        <f>IF(I92="","",I92-TODAY())</f>
        <v/>
      </c>
      <c r="W92" s="14">
        <f>IF(V92="","",IF(V92&lt;0,"Lejárt",IF(V92&lt;=30,"30 napon belül","Aktív")))</f>
        <v/>
      </c>
      <c r="X92" s="5" t="n"/>
      <c r="Y92" s="5" t="n"/>
    </row>
    <row r="93">
      <c r="A93" s="4" t="n"/>
      <c r="B93" s="5" t="n"/>
      <c r="C93" s="5" t="n"/>
      <c r="D93" s="16">
        <f>IF(C93="","",IFERROR(VLOOKUP(C93,'Törzsadatok és útmutató'!$A$4:$B$13,2,FALSE),""))</f>
        <v/>
      </c>
      <c r="E93" s="5" t="n"/>
      <c r="F93" s="5" t="n"/>
      <c r="G93" s="5" t="n"/>
      <c r="H93" s="42" t="n"/>
      <c r="I93" s="42" t="n"/>
      <c r="J93" s="4" t="n"/>
      <c r="K93" s="43" t="n"/>
      <c r="L93" s="9" t="n"/>
      <c r="M93" s="46">
        <f>IF(OR(K93="",L93=""),"",K93*L93)</f>
        <v/>
      </c>
      <c r="N93" s="46">
        <f>IF(OR(K93="",M93=""),"",K93+M93)</f>
        <v/>
      </c>
      <c r="O93" s="46">
        <f>IF(J93="","",IFERROR(IF(J93="Havi",N93,IF(J93="Éves",N93/12,N93)),""))</f>
        <v/>
      </c>
      <c r="P93" s="46">
        <f>IF(O93="","",O93*12)</f>
        <v/>
      </c>
      <c r="Q93" s="4" t="n"/>
      <c r="R93" s="4" t="n"/>
      <c r="S93" s="4" t="n"/>
      <c r="T93" s="11" t="n"/>
      <c r="U93" s="47">
        <f>IF(OR(I93="",T93=""),"",I93-T93)</f>
        <v/>
      </c>
      <c r="V93" s="19">
        <f>IF(I93="","",I93-TODAY())</f>
        <v/>
      </c>
      <c r="W93" s="20">
        <f>IF(V93="","",IF(V93&lt;0,"Lejárt",IF(V93&lt;=30,"30 napon belül","Aktív")))</f>
        <v/>
      </c>
      <c r="X93" s="5" t="n"/>
      <c r="Y93" s="5" t="n"/>
    </row>
    <row r="94">
      <c r="A94" s="4" t="n"/>
      <c r="B94" s="5" t="n"/>
      <c r="C94" s="5" t="n"/>
      <c r="D94" s="6">
        <f>IF(C94="","",IFERROR(VLOOKUP(C94,'Törzsadatok és útmutató'!$A$4:$B$13,2,FALSE),""))</f>
        <v/>
      </c>
      <c r="E94" s="5" t="n"/>
      <c r="F94" s="5" t="n"/>
      <c r="G94" s="5" t="n"/>
      <c r="H94" s="42" t="n"/>
      <c r="I94" s="42" t="n"/>
      <c r="J94" s="4" t="n"/>
      <c r="K94" s="43" t="n"/>
      <c r="L94" s="9" t="n"/>
      <c r="M94" s="44">
        <f>IF(OR(K94="",L94=""),"",K94*L94)</f>
        <v/>
      </c>
      <c r="N94" s="44">
        <f>IF(OR(K94="",M94=""),"",K94+M94)</f>
        <v/>
      </c>
      <c r="O94" s="44">
        <f>IF(J94="","",IFERROR(IF(J94="Havi",N94,IF(J94="Éves",N94/12,N94)),""))</f>
        <v/>
      </c>
      <c r="P94" s="44">
        <f>IF(O94="","",O94*12)</f>
        <v/>
      </c>
      <c r="Q94" s="4" t="n"/>
      <c r="R94" s="4" t="n"/>
      <c r="S94" s="4" t="n"/>
      <c r="T94" s="11" t="n"/>
      <c r="U94" s="45">
        <f>IF(OR(I94="",T94=""),"",I94-T94)</f>
        <v/>
      </c>
      <c r="V94" s="13">
        <f>IF(I94="","",I94-TODAY())</f>
        <v/>
      </c>
      <c r="W94" s="14">
        <f>IF(V94="","",IF(V94&lt;0,"Lejárt",IF(V94&lt;=30,"30 napon belül","Aktív")))</f>
        <v/>
      </c>
      <c r="X94" s="5" t="n"/>
      <c r="Y94" s="5" t="n"/>
    </row>
    <row r="95">
      <c r="A95" s="4" t="n"/>
      <c r="B95" s="5" t="n"/>
      <c r="C95" s="5" t="n"/>
      <c r="D95" s="16">
        <f>IF(C95="","",IFERROR(VLOOKUP(C95,'Törzsadatok és útmutató'!$A$4:$B$13,2,FALSE),""))</f>
        <v/>
      </c>
      <c r="E95" s="5" t="n"/>
      <c r="F95" s="5" t="n"/>
      <c r="G95" s="5" t="n"/>
      <c r="H95" s="42" t="n"/>
      <c r="I95" s="42" t="n"/>
      <c r="J95" s="4" t="n"/>
      <c r="K95" s="43" t="n"/>
      <c r="L95" s="9" t="n"/>
      <c r="M95" s="46">
        <f>IF(OR(K95="",L95=""),"",K95*L95)</f>
        <v/>
      </c>
      <c r="N95" s="46">
        <f>IF(OR(K95="",M95=""),"",K95+M95)</f>
        <v/>
      </c>
      <c r="O95" s="46">
        <f>IF(J95="","",IFERROR(IF(J95="Havi",N95,IF(J95="Éves",N95/12,N95)),""))</f>
        <v/>
      </c>
      <c r="P95" s="46">
        <f>IF(O95="","",O95*12)</f>
        <v/>
      </c>
      <c r="Q95" s="4" t="n"/>
      <c r="R95" s="4" t="n"/>
      <c r="S95" s="4" t="n"/>
      <c r="T95" s="11" t="n"/>
      <c r="U95" s="47">
        <f>IF(OR(I95="",T95=""),"",I95-T95)</f>
        <v/>
      </c>
      <c r="V95" s="19">
        <f>IF(I95="","",I95-TODAY())</f>
        <v/>
      </c>
      <c r="W95" s="20">
        <f>IF(V95="","",IF(V95&lt;0,"Lejárt",IF(V95&lt;=30,"30 napon belül","Aktív")))</f>
        <v/>
      </c>
      <c r="X95" s="5" t="n"/>
      <c r="Y95" s="5" t="n"/>
    </row>
    <row r="96">
      <c r="A96" s="4" t="n"/>
      <c r="B96" s="5" t="n"/>
      <c r="C96" s="5" t="n"/>
      <c r="D96" s="6">
        <f>IF(C96="","",IFERROR(VLOOKUP(C96,'Törzsadatok és útmutató'!$A$4:$B$13,2,FALSE),""))</f>
        <v/>
      </c>
      <c r="E96" s="5" t="n"/>
      <c r="F96" s="5" t="n"/>
      <c r="G96" s="5" t="n"/>
      <c r="H96" s="42" t="n"/>
      <c r="I96" s="42" t="n"/>
      <c r="J96" s="4" t="n"/>
      <c r="K96" s="43" t="n"/>
      <c r="L96" s="9" t="n"/>
      <c r="M96" s="44">
        <f>IF(OR(K96="",L96=""),"",K96*L96)</f>
        <v/>
      </c>
      <c r="N96" s="44">
        <f>IF(OR(K96="",M96=""),"",K96+M96)</f>
        <v/>
      </c>
      <c r="O96" s="44">
        <f>IF(J96="","",IFERROR(IF(J96="Havi",N96,IF(J96="Éves",N96/12,N96)),""))</f>
        <v/>
      </c>
      <c r="P96" s="44">
        <f>IF(O96="","",O96*12)</f>
        <v/>
      </c>
      <c r="Q96" s="4" t="n"/>
      <c r="R96" s="4" t="n"/>
      <c r="S96" s="4" t="n"/>
      <c r="T96" s="11" t="n"/>
      <c r="U96" s="45">
        <f>IF(OR(I96="",T96=""),"",I96-T96)</f>
        <v/>
      </c>
      <c r="V96" s="13">
        <f>IF(I96="","",I96-TODAY())</f>
        <v/>
      </c>
      <c r="W96" s="14">
        <f>IF(V96="","",IF(V96&lt;0,"Lejárt",IF(V96&lt;=30,"30 napon belül","Aktív")))</f>
        <v/>
      </c>
      <c r="X96" s="5" t="n"/>
      <c r="Y96" s="5" t="n"/>
    </row>
    <row r="97">
      <c r="A97" s="4" t="n"/>
      <c r="B97" s="5" t="n"/>
      <c r="C97" s="5" t="n"/>
      <c r="D97" s="16">
        <f>IF(C97="","",IFERROR(VLOOKUP(C97,'Törzsadatok és útmutató'!$A$4:$B$13,2,FALSE),""))</f>
        <v/>
      </c>
      <c r="E97" s="5" t="n"/>
      <c r="F97" s="5" t="n"/>
      <c r="G97" s="5" t="n"/>
      <c r="H97" s="42" t="n"/>
      <c r="I97" s="42" t="n"/>
      <c r="J97" s="4" t="n"/>
      <c r="K97" s="43" t="n"/>
      <c r="L97" s="9" t="n"/>
      <c r="M97" s="46">
        <f>IF(OR(K97="",L97=""),"",K97*L97)</f>
        <v/>
      </c>
      <c r="N97" s="46">
        <f>IF(OR(K97="",M97=""),"",K97+M97)</f>
        <v/>
      </c>
      <c r="O97" s="46">
        <f>IF(J97="","",IFERROR(IF(J97="Havi",N97,IF(J97="Éves",N97/12,N97)),""))</f>
        <v/>
      </c>
      <c r="P97" s="46">
        <f>IF(O97="","",O97*12)</f>
        <v/>
      </c>
      <c r="Q97" s="4" t="n"/>
      <c r="R97" s="4" t="n"/>
      <c r="S97" s="4" t="n"/>
      <c r="T97" s="11" t="n"/>
      <c r="U97" s="47">
        <f>IF(OR(I97="",T97=""),"",I97-T97)</f>
        <v/>
      </c>
      <c r="V97" s="19">
        <f>IF(I97="","",I97-TODAY())</f>
        <v/>
      </c>
      <c r="W97" s="20">
        <f>IF(V97="","",IF(V97&lt;0,"Lejárt",IF(V97&lt;=30,"30 napon belül","Aktív")))</f>
        <v/>
      </c>
      <c r="X97" s="5" t="n"/>
      <c r="Y97" s="5" t="n"/>
    </row>
    <row r="98">
      <c r="A98" s="4" t="n"/>
      <c r="B98" s="5" t="n"/>
      <c r="C98" s="5" t="n"/>
      <c r="D98" s="6">
        <f>IF(C98="","",IFERROR(VLOOKUP(C98,'Törzsadatok és útmutató'!$A$4:$B$13,2,FALSE),""))</f>
        <v/>
      </c>
      <c r="E98" s="5" t="n"/>
      <c r="F98" s="5" t="n"/>
      <c r="G98" s="5" t="n"/>
      <c r="H98" s="42" t="n"/>
      <c r="I98" s="42" t="n"/>
      <c r="J98" s="4" t="n"/>
      <c r="K98" s="43" t="n"/>
      <c r="L98" s="9" t="n"/>
      <c r="M98" s="44">
        <f>IF(OR(K98="",L98=""),"",K98*L98)</f>
        <v/>
      </c>
      <c r="N98" s="44">
        <f>IF(OR(K98="",M98=""),"",K98+M98)</f>
        <v/>
      </c>
      <c r="O98" s="44">
        <f>IF(J98="","",IFERROR(IF(J98="Havi",N98,IF(J98="Éves",N98/12,N98)),""))</f>
        <v/>
      </c>
      <c r="P98" s="44">
        <f>IF(O98="","",O98*12)</f>
        <v/>
      </c>
      <c r="Q98" s="4" t="n"/>
      <c r="R98" s="4" t="n"/>
      <c r="S98" s="4" t="n"/>
      <c r="T98" s="11" t="n"/>
      <c r="U98" s="45">
        <f>IF(OR(I98="",T98=""),"",I98-T98)</f>
        <v/>
      </c>
      <c r="V98" s="13">
        <f>IF(I98="","",I98-TODAY())</f>
        <v/>
      </c>
      <c r="W98" s="14">
        <f>IF(V98="","",IF(V98&lt;0,"Lejárt",IF(V98&lt;=30,"30 napon belül","Aktív")))</f>
        <v/>
      </c>
      <c r="X98" s="5" t="n"/>
      <c r="Y98" s="5" t="n"/>
    </row>
    <row r="99">
      <c r="A99" s="4" t="n"/>
      <c r="B99" s="5" t="n"/>
      <c r="C99" s="5" t="n"/>
      <c r="D99" s="16">
        <f>IF(C99="","",IFERROR(VLOOKUP(C99,'Törzsadatok és útmutató'!$A$4:$B$13,2,FALSE),""))</f>
        <v/>
      </c>
      <c r="E99" s="5" t="n"/>
      <c r="F99" s="5" t="n"/>
      <c r="G99" s="5" t="n"/>
      <c r="H99" s="42" t="n"/>
      <c r="I99" s="42" t="n"/>
      <c r="J99" s="4" t="n"/>
      <c r="K99" s="43" t="n"/>
      <c r="L99" s="9" t="n"/>
      <c r="M99" s="46">
        <f>IF(OR(K99="",L99=""),"",K99*L99)</f>
        <v/>
      </c>
      <c r="N99" s="46">
        <f>IF(OR(K99="",M99=""),"",K99+M99)</f>
        <v/>
      </c>
      <c r="O99" s="46">
        <f>IF(J99="","",IFERROR(IF(J99="Havi",N99,IF(J99="Éves",N99/12,N99)),""))</f>
        <v/>
      </c>
      <c r="P99" s="46">
        <f>IF(O99="","",O99*12)</f>
        <v/>
      </c>
      <c r="Q99" s="4" t="n"/>
      <c r="R99" s="4" t="n"/>
      <c r="S99" s="4" t="n"/>
      <c r="T99" s="11" t="n"/>
      <c r="U99" s="47">
        <f>IF(OR(I99="",T99=""),"",I99-T99)</f>
        <v/>
      </c>
      <c r="V99" s="19">
        <f>IF(I99="","",I99-TODAY())</f>
        <v/>
      </c>
      <c r="W99" s="20">
        <f>IF(V99="","",IF(V99&lt;0,"Lejárt",IF(V99&lt;=30,"30 napon belül","Aktív")))</f>
        <v/>
      </c>
      <c r="X99" s="5" t="n"/>
      <c r="Y99" s="5" t="n"/>
    </row>
    <row r="100">
      <c r="A100" s="4" t="n"/>
      <c r="B100" s="5" t="n"/>
      <c r="C100" s="5" t="n"/>
      <c r="D100" s="6">
        <f>IF(C100="","",IFERROR(VLOOKUP(C100,'Törzsadatok és útmutató'!$A$4:$B$13,2,FALSE),""))</f>
        <v/>
      </c>
      <c r="E100" s="5" t="n"/>
      <c r="F100" s="5" t="n"/>
      <c r="G100" s="5" t="n"/>
      <c r="H100" s="42" t="n"/>
      <c r="I100" s="42" t="n"/>
      <c r="J100" s="4" t="n"/>
      <c r="K100" s="43" t="n"/>
      <c r="L100" s="9" t="n"/>
      <c r="M100" s="44">
        <f>IF(OR(K100="",L100=""),"",K100*L100)</f>
        <v/>
      </c>
      <c r="N100" s="44">
        <f>IF(OR(K100="",M100=""),"",K100+M100)</f>
        <v/>
      </c>
      <c r="O100" s="44">
        <f>IF(J100="","",IFERROR(IF(J100="Havi",N100,IF(J100="Éves",N100/12,N100)),""))</f>
        <v/>
      </c>
      <c r="P100" s="44">
        <f>IF(O100="","",O100*12)</f>
        <v/>
      </c>
      <c r="Q100" s="4" t="n"/>
      <c r="R100" s="4" t="n"/>
      <c r="S100" s="4" t="n"/>
      <c r="T100" s="11" t="n"/>
      <c r="U100" s="45">
        <f>IF(OR(I100="",T100=""),"",I100-T100)</f>
        <v/>
      </c>
      <c r="V100" s="13">
        <f>IF(I100="","",I100-TODAY())</f>
        <v/>
      </c>
      <c r="W100" s="14">
        <f>IF(V100="","",IF(V100&lt;0,"Lejárt",IF(V100&lt;=30,"30 napon belül","Aktív")))</f>
        <v/>
      </c>
      <c r="X100" s="5" t="n"/>
      <c r="Y100" s="5" t="n"/>
    </row>
    <row r="101">
      <c r="A101" s="4" t="n"/>
      <c r="B101" s="5" t="n"/>
      <c r="C101" s="5" t="n"/>
      <c r="D101" s="16">
        <f>IF(C101="","",IFERROR(VLOOKUP(C101,'Törzsadatok és útmutató'!$A$4:$B$13,2,FALSE),""))</f>
        <v/>
      </c>
      <c r="E101" s="5" t="n"/>
      <c r="F101" s="5" t="n"/>
      <c r="G101" s="5" t="n"/>
      <c r="H101" s="42" t="n"/>
      <c r="I101" s="42" t="n"/>
      <c r="J101" s="4" t="n"/>
      <c r="K101" s="43" t="n"/>
      <c r="L101" s="9" t="n"/>
      <c r="M101" s="46">
        <f>IF(OR(K101="",L101=""),"",K101*L101)</f>
        <v/>
      </c>
      <c r="N101" s="46">
        <f>IF(OR(K101="",M101=""),"",K101+M101)</f>
        <v/>
      </c>
      <c r="O101" s="46">
        <f>IF(J101="","",IFERROR(IF(J101="Havi",N101,IF(J101="Éves",N101/12,N101)),""))</f>
        <v/>
      </c>
      <c r="P101" s="46">
        <f>IF(O101="","",O101*12)</f>
        <v/>
      </c>
      <c r="Q101" s="4" t="n"/>
      <c r="R101" s="4" t="n"/>
      <c r="S101" s="4" t="n"/>
      <c r="T101" s="11" t="n"/>
      <c r="U101" s="47">
        <f>IF(OR(I101="",T101=""),"",I101-T101)</f>
        <v/>
      </c>
      <c r="V101" s="19">
        <f>IF(I101="","",I101-TODAY())</f>
        <v/>
      </c>
      <c r="W101" s="20">
        <f>IF(V101="","",IF(V101&lt;0,"Lejárt",IF(V101&lt;=30,"30 napon belül","Aktív")))</f>
        <v/>
      </c>
      <c r="X101" s="5" t="n"/>
      <c r="Y101" s="5" t="n"/>
    </row>
    <row r="102">
      <c r="A102" s="4" t="n"/>
      <c r="B102" s="5" t="n"/>
      <c r="C102" s="5" t="n"/>
      <c r="D102" s="6">
        <f>IF(C102="","",IFERROR(VLOOKUP(C102,'Törzsadatok és útmutató'!$A$4:$B$13,2,FALSE),""))</f>
        <v/>
      </c>
      <c r="E102" s="5" t="n"/>
      <c r="F102" s="5" t="n"/>
      <c r="G102" s="5" t="n"/>
      <c r="H102" s="42" t="n"/>
      <c r="I102" s="42" t="n"/>
      <c r="J102" s="4" t="n"/>
      <c r="K102" s="43" t="n"/>
      <c r="L102" s="9" t="n"/>
      <c r="M102" s="44">
        <f>IF(OR(K102="",L102=""),"",K102*L102)</f>
        <v/>
      </c>
      <c r="N102" s="44">
        <f>IF(OR(K102="",M102=""),"",K102+M102)</f>
        <v/>
      </c>
      <c r="O102" s="44">
        <f>IF(J102="","",IFERROR(IF(J102="Havi",N102,IF(J102="Éves",N102/12,N102)),""))</f>
        <v/>
      </c>
      <c r="P102" s="44">
        <f>IF(O102="","",O102*12)</f>
        <v/>
      </c>
      <c r="Q102" s="4" t="n"/>
      <c r="R102" s="4" t="n"/>
      <c r="S102" s="4" t="n"/>
      <c r="T102" s="11" t="n"/>
      <c r="U102" s="45">
        <f>IF(OR(I102="",T102=""),"",I102-T102)</f>
        <v/>
      </c>
      <c r="V102" s="13">
        <f>IF(I102="","",I102-TODAY())</f>
        <v/>
      </c>
      <c r="W102" s="14">
        <f>IF(V102="","",IF(V102&lt;0,"Lejárt",IF(V102&lt;=30,"30 napon belül","Aktív")))</f>
        <v/>
      </c>
      <c r="X102" s="5" t="n"/>
      <c r="Y102" s="5" t="n"/>
    </row>
    <row r="103">
      <c r="A103" s="4" t="n"/>
      <c r="B103" s="5" t="n"/>
      <c r="C103" s="5" t="n"/>
      <c r="D103" s="16">
        <f>IF(C103="","",IFERROR(VLOOKUP(C103,'Törzsadatok és útmutató'!$A$4:$B$13,2,FALSE),""))</f>
        <v/>
      </c>
      <c r="E103" s="5" t="n"/>
      <c r="F103" s="5" t="n"/>
      <c r="G103" s="5" t="n"/>
      <c r="H103" s="42" t="n"/>
      <c r="I103" s="42" t="n"/>
      <c r="J103" s="4" t="n"/>
      <c r="K103" s="43" t="n"/>
      <c r="L103" s="9" t="n"/>
      <c r="M103" s="46">
        <f>IF(OR(K103="",L103=""),"",K103*L103)</f>
        <v/>
      </c>
      <c r="N103" s="46">
        <f>IF(OR(K103="",M103=""),"",K103+M103)</f>
        <v/>
      </c>
      <c r="O103" s="46">
        <f>IF(J103="","",IFERROR(IF(J103="Havi",N103,IF(J103="Éves",N103/12,N103)),""))</f>
        <v/>
      </c>
      <c r="P103" s="46">
        <f>IF(O103="","",O103*12)</f>
        <v/>
      </c>
      <c r="Q103" s="4" t="n"/>
      <c r="R103" s="4" t="n"/>
      <c r="S103" s="4" t="n"/>
      <c r="T103" s="11" t="n"/>
      <c r="U103" s="47">
        <f>IF(OR(I103="",T103=""),"",I103-T103)</f>
        <v/>
      </c>
      <c r="V103" s="19">
        <f>IF(I103="","",I103-TODAY())</f>
        <v/>
      </c>
      <c r="W103" s="20">
        <f>IF(V103="","",IF(V103&lt;0,"Lejárt",IF(V103&lt;=30,"30 napon belül","Aktív")))</f>
        <v/>
      </c>
      <c r="X103" s="5" t="n"/>
      <c r="Y103" s="5" t="n"/>
    </row>
    <row r="104">
      <c r="A104" s="4" t="n"/>
      <c r="B104" s="5" t="n"/>
      <c r="C104" s="5" t="n"/>
      <c r="D104" s="6">
        <f>IF(C104="","",IFERROR(VLOOKUP(C104,'Törzsadatok és útmutató'!$A$4:$B$13,2,FALSE),""))</f>
        <v/>
      </c>
      <c r="E104" s="5" t="n"/>
      <c r="F104" s="5" t="n"/>
      <c r="G104" s="5" t="n"/>
      <c r="H104" s="42" t="n"/>
      <c r="I104" s="42" t="n"/>
      <c r="J104" s="4" t="n"/>
      <c r="K104" s="43" t="n"/>
      <c r="L104" s="9" t="n"/>
      <c r="M104" s="44">
        <f>IF(OR(K104="",L104=""),"",K104*L104)</f>
        <v/>
      </c>
      <c r="N104" s="44">
        <f>IF(OR(K104="",M104=""),"",K104+M104)</f>
        <v/>
      </c>
      <c r="O104" s="44">
        <f>IF(J104="","",IFERROR(IF(J104="Havi",N104,IF(J104="Éves",N104/12,N104)),""))</f>
        <v/>
      </c>
      <c r="P104" s="44">
        <f>IF(O104="","",O104*12)</f>
        <v/>
      </c>
      <c r="Q104" s="4" t="n"/>
      <c r="R104" s="4" t="n"/>
      <c r="S104" s="4" t="n"/>
      <c r="T104" s="11" t="n"/>
      <c r="U104" s="45">
        <f>IF(OR(I104="",T104=""),"",I104-T104)</f>
        <v/>
      </c>
      <c r="V104" s="13">
        <f>IF(I104="","",I104-TODAY())</f>
        <v/>
      </c>
      <c r="W104" s="14">
        <f>IF(V104="","",IF(V104&lt;0,"Lejárt",IF(V104&lt;=30,"30 napon belül","Aktív")))</f>
        <v/>
      </c>
      <c r="X104" s="5" t="n"/>
      <c r="Y104" s="5" t="n"/>
    </row>
    <row r="105">
      <c r="A105" s="4" t="n"/>
      <c r="B105" s="5" t="n"/>
      <c r="C105" s="5" t="n"/>
      <c r="D105" s="16">
        <f>IF(C105="","",IFERROR(VLOOKUP(C105,'Törzsadatok és útmutató'!$A$4:$B$13,2,FALSE),""))</f>
        <v/>
      </c>
      <c r="E105" s="5" t="n"/>
      <c r="F105" s="5" t="n"/>
      <c r="G105" s="5" t="n"/>
      <c r="H105" s="42" t="n"/>
      <c r="I105" s="42" t="n"/>
      <c r="J105" s="4" t="n"/>
      <c r="K105" s="43" t="n"/>
      <c r="L105" s="9" t="n"/>
      <c r="M105" s="46">
        <f>IF(OR(K105="",L105=""),"",K105*L105)</f>
        <v/>
      </c>
      <c r="N105" s="46">
        <f>IF(OR(K105="",M105=""),"",K105+M105)</f>
        <v/>
      </c>
      <c r="O105" s="46">
        <f>IF(J105="","",IFERROR(IF(J105="Havi",N105,IF(J105="Éves",N105/12,N105)),""))</f>
        <v/>
      </c>
      <c r="P105" s="46">
        <f>IF(O105="","",O105*12)</f>
        <v/>
      </c>
      <c r="Q105" s="4" t="n"/>
      <c r="R105" s="4" t="n"/>
      <c r="S105" s="4" t="n"/>
      <c r="T105" s="11" t="n"/>
      <c r="U105" s="47">
        <f>IF(OR(I105="",T105=""),"",I105-T105)</f>
        <v/>
      </c>
      <c r="V105" s="19">
        <f>IF(I105="","",I105-TODAY())</f>
        <v/>
      </c>
      <c r="W105" s="20">
        <f>IF(V105="","",IF(V105&lt;0,"Lejárt",IF(V105&lt;=30,"30 napon belül","Aktív")))</f>
        <v/>
      </c>
      <c r="X105" s="5" t="n"/>
      <c r="Y105" s="5" t="n"/>
    </row>
    <row r="106">
      <c r="A106" s="4" t="n"/>
      <c r="B106" s="5" t="n"/>
      <c r="C106" s="5" t="n"/>
      <c r="D106" s="6">
        <f>IF(C106="","",IFERROR(VLOOKUP(C106,'Törzsadatok és útmutató'!$A$4:$B$13,2,FALSE),""))</f>
        <v/>
      </c>
      <c r="E106" s="5" t="n"/>
      <c r="F106" s="5" t="n"/>
      <c r="G106" s="5" t="n"/>
      <c r="H106" s="42" t="n"/>
      <c r="I106" s="42" t="n"/>
      <c r="J106" s="4" t="n"/>
      <c r="K106" s="43" t="n"/>
      <c r="L106" s="9" t="n"/>
      <c r="M106" s="44">
        <f>IF(OR(K106="",L106=""),"",K106*L106)</f>
        <v/>
      </c>
      <c r="N106" s="44">
        <f>IF(OR(K106="",M106=""),"",K106+M106)</f>
        <v/>
      </c>
      <c r="O106" s="44">
        <f>IF(J106="","",IFERROR(IF(J106="Havi",N106,IF(J106="Éves",N106/12,N106)),""))</f>
        <v/>
      </c>
      <c r="P106" s="44">
        <f>IF(O106="","",O106*12)</f>
        <v/>
      </c>
      <c r="Q106" s="4" t="n"/>
      <c r="R106" s="4" t="n"/>
      <c r="S106" s="4" t="n"/>
      <c r="T106" s="11" t="n"/>
      <c r="U106" s="45">
        <f>IF(OR(I106="",T106=""),"",I106-T106)</f>
        <v/>
      </c>
      <c r="V106" s="13">
        <f>IF(I106="","",I106-TODAY())</f>
        <v/>
      </c>
      <c r="W106" s="14">
        <f>IF(V106="","",IF(V106&lt;0,"Lejárt",IF(V106&lt;=30,"30 napon belül","Aktív")))</f>
        <v/>
      </c>
      <c r="X106" s="5" t="n"/>
      <c r="Y106" s="5" t="n"/>
    </row>
    <row r="107">
      <c r="A107" s="4" t="n"/>
      <c r="B107" s="5" t="n"/>
      <c r="C107" s="5" t="n"/>
      <c r="D107" s="16">
        <f>IF(C107="","",IFERROR(VLOOKUP(C107,'Törzsadatok és útmutató'!$A$4:$B$13,2,FALSE),""))</f>
        <v/>
      </c>
      <c r="E107" s="5" t="n"/>
      <c r="F107" s="5" t="n"/>
      <c r="G107" s="5" t="n"/>
      <c r="H107" s="42" t="n"/>
      <c r="I107" s="42" t="n"/>
      <c r="J107" s="4" t="n"/>
      <c r="K107" s="43" t="n"/>
      <c r="L107" s="9" t="n"/>
      <c r="M107" s="46">
        <f>IF(OR(K107="",L107=""),"",K107*L107)</f>
        <v/>
      </c>
      <c r="N107" s="46">
        <f>IF(OR(K107="",M107=""),"",K107+M107)</f>
        <v/>
      </c>
      <c r="O107" s="46">
        <f>IF(J107="","",IFERROR(IF(J107="Havi",N107,IF(J107="Éves",N107/12,N107)),""))</f>
        <v/>
      </c>
      <c r="P107" s="46">
        <f>IF(O107="","",O107*12)</f>
        <v/>
      </c>
      <c r="Q107" s="4" t="n"/>
      <c r="R107" s="4" t="n"/>
      <c r="S107" s="4" t="n"/>
      <c r="T107" s="11" t="n"/>
      <c r="U107" s="47">
        <f>IF(OR(I107="",T107=""),"",I107-T107)</f>
        <v/>
      </c>
      <c r="V107" s="19">
        <f>IF(I107="","",I107-TODAY())</f>
        <v/>
      </c>
      <c r="W107" s="20">
        <f>IF(V107="","",IF(V107&lt;0,"Lejárt",IF(V107&lt;=30,"30 napon belül","Aktív")))</f>
        <v/>
      </c>
      <c r="X107" s="5" t="n"/>
      <c r="Y107" s="5" t="n"/>
    </row>
    <row r="108">
      <c r="A108" s="4" t="n"/>
      <c r="B108" s="5" t="n"/>
      <c r="C108" s="5" t="n"/>
      <c r="D108" s="6">
        <f>IF(C108="","",IFERROR(VLOOKUP(C108,'Törzsadatok és útmutató'!$A$4:$B$13,2,FALSE),""))</f>
        <v/>
      </c>
      <c r="E108" s="5" t="n"/>
      <c r="F108" s="5" t="n"/>
      <c r="G108" s="5" t="n"/>
      <c r="H108" s="42" t="n"/>
      <c r="I108" s="42" t="n"/>
      <c r="J108" s="4" t="n"/>
      <c r="K108" s="43" t="n"/>
      <c r="L108" s="9" t="n"/>
      <c r="M108" s="44">
        <f>IF(OR(K108="",L108=""),"",K108*L108)</f>
        <v/>
      </c>
      <c r="N108" s="44">
        <f>IF(OR(K108="",M108=""),"",K108+M108)</f>
        <v/>
      </c>
      <c r="O108" s="44">
        <f>IF(J108="","",IFERROR(IF(J108="Havi",N108,IF(J108="Éves",N108/12,N108)),""))</f>
        <v/>
      </c>
      <c r="P108" s="44">
        <f>IF(O108="","",O108*12)</f>
        <v/>
      </c>
      <c r="Q108" s="4" t="n"/>
      <c r="R108" s="4" t="n"/>
      <c r="S108" s="4" t="n"/>
      <c r="T108" s="11" t="n"/>
      <c r="U108" s="45">
        <f>IF(OR(I108="",T108=""),"",I108-T108)</f>
        <v/>
      </c>
      <c r="V108" s="13">
        <f>IF(I108="","",I108-TODAY())</f>
        <v/>
      </c>
      <c r="W108" s="14">
        <f>IF(V108="","",IF(V108&lt;0,"Lejárt",IF(V108&lt;=30,"30 napon belül","Aktív")))</f>
        <v/>
      </c>
      <c r="X108" s="5" t="n"/>
      <c r="Y108" s="5" t="n"/>
    </row>
    <row r="109">
      <c r="A109" s="4" t="n"/>
      <c r="B109" s="5" t="n"/>
      <c r="C109" s="5" t="n"/>
      <c r="D109" s="16">
        <f>IF(C109="","",IFERROR(VLOOKUP(C109,'Törzsadatok és útmutató'!$A$4:$B$13,2,FALSE),""))</f>
        <v/>
      </c>
      <c r="E109" s="5" t="n"/>
      <c r="F109" s="5" t="n"/>
      <c r="G109" s="5" t="n"/>
      <c r="H109" s="42" t="n"/>
      <c r="I109" s="42" t="n"/>
      <c r="J109" s="4" t="n"/>
      <c r="K109" s="43" t="n"/>
      <c r="L109" s="9" t="n"/>
      <c r="M109" s="46">
        <f>IF(OR(K109="",L109=""),"",K109*L109)</f>
        <v/>
      </c>
      <c r="N109" s="46">
        <f>IF(OR(K109="",M109=""),"",K109+M109)</f>
        <v/>
      </c>
      <c r="O109" s="46">
        <f>IF(J109="","",IFERROR(IF(J109="Havi",N109,IF(J109="Éves",N109/12,N109)),""))</f>
        <v/>
      </c>
      <c r="P109" s="46">
        <f>IF(O109="","",O109*12)</f>
        <v/>
      </c>
      <c r="Q109" s="4" t="n"/>
      <c r="R109" s="4" t="n"/>
      <c r="S109" s="4" t="n"/>
      <c r="T109" s="11" t="n"/>
      <c r="U109" s="47">
        <f>IF(OR(I109="",T109=""),"",I109-T109)</f>
        <v/>
      </c>
      <c r="V109" s="19">
        <f>IF(I109="","",I109-TODAY())</f>
        <v/>
      </c>
      <c r="W109" s="20">
        <f>IF(V109="","",IF(V109&lt;0,"Lejárt",IF(V109&lt;=30,"30 napon belül","Aktív")))</f>
        <v/>
      </c>
      <c r="X109" s="5" t="n"/>
      <c r="Y109" s="5" t="n"/>
    </row>
    <row r="110">
      <c r="A110" s="4" t="n"/>
      <c r="B110" s="5" t="n"/>
      <c r="C110" s="5" t="n"/>
      <c r="D110" s="6">
        <f>IF(C110="","",IFERROR(VLOOKUP(C110,'Törzsadatok és útmutató'!$A$4:$B$13,2,FALSE),""))</f>
        <v/>
      </c>
      <c r="E110" s="5" t="n"/>
      <c r="F110" s="5" t="n"/>
      <c r="G110" s="5" t="n"/>
      <c r="H110" s="42" t="n"/>
      <c r="I110" s="42" t="n"/>
      <c r="J110" s="4" t="n"/>
      <c r="K110" s="43" t="n"/>
      <c r="L110" s="9" t="n"/>
      <c r="M110" s="44">
        <f>IF(OR(K110="",L110=""),"",K110*L110)</f>
        <v/>
      </c>
      <c r="N110" s="44">
        <f>IF(OR(K110="",M110=""),"",K110+M110)</f>
        <v/>
      </c>
      <c r="O110" s="44">
        <f>IF(J110="","",IFERROR(IF(J110="Havi",N110,IF(J110="Éves",N110/12,N110)),""))</f>
        <v/>
      </c>
      <c r="P110" s="44">
        <f>IF(O110="","",O110*12)</f>
        <v/>
      </c>
      <c r="Q110" s="4" t="n"/>
      <c r="R110" s="4" t="n"/>
      <c r="S110" s="4" t="n"/>
      <c r="T110" s="11" t="n"/>
      <c r="U110" s="45">
        <f>IF(OR(I110="",T110=""),"",I110-T110)</f>
        <v/>
      </c>
      <c r="V110" s="13">
        <f>IF(I110="","",I110-TODAY())</f>
        <v/>
      </c>
      <c r="W110" s="14">
        <f>IF(V110="","",IF(V110&lt;0,"Lejárt",IF(V110&lt;=30,"30 napon belül","Aktív")))</f>
        <v/>
      </c>
      <c r="X110" s="5" t="n"/>
      <c r="Y110" s="5" t="n"/>
    </row>
    <row r="111">
      <c r="A111" s="4" t="n"/>
      <c r="B111" s="5" t="n"/>
      <c r="C111" s="5" t="n"/>
      <c r="D111" s="16">
        <f>IF(C111="","",IFERROR(VLOOKUP(C111,'Törzsadatok és útmutató'!$A$4:$B$13,2,FALSE),""))</f>
        <v/>
      </c>
      <c r="E111" s="5" t="n"/>
      <c r="F111" s="5" t="n"/>
      <c r="G111" s="5" t="n"/>
      <c r="H111" s="42" t="n"/>
      <c r="I111" s="42" t="n"/>
      <c r="J111" s="4" t="n"/>
      <c r="K111" s="43" t="n"/>
      <c r="L111" s="9" t="n"/>
      <c r="M111" s="46">
        <f>IF(OR(K111="",L111=""),"",K111*L111)</f>
        <v/>
      </c>
      <c r="N111" s="46">
        <f>IF(OR(K111="",M111=""),"",K111+M111)</f>
        <v/>
      </c>
      <c r="O111" s="46">
        <f>IF(J111="","",IFERROR(IF(J111="Havi",N111,IF(J111="Éves",N111/12,N111)),""))</f>
        <v/>
      </c>
      <c r="P111" s="46">
        <f>IF(O111="","",O111*12)</f>
        <v/>
      </c>
      <c r="Q111" s="4" t="n"/>
      <c r="R111" s="4" t="n"/>
      <c r="S111" s="4" t="n"/>
      <c r="T111" s="11" t="n"/>
      <c r="U111" s="47">
        <f>IF(OR(I111="",T111=""),"",I111-T111)</f>
        <v/>
      </c>
      <c r="V111" s="19">
        <f>IF(I111="","",I111-TODAY())</f>
        <v/>
      </c>
      <c r="W111" s="20">
        <f>IF(V111="","",IF(V111&lt;0,"Lejárt",IF(V111&lt;=30,"30 napon belül","Aktív")))</f>
        <v/>
      </c>
      <c r="X111" s="5" t="n"/>
      <c r="Y111" s="5" t="n"/>
    </row>
  </sheetData>
  <autoFilter ref="A3:Y111"/>
  <mergeCells count="1">
    <mergeCell ref="A1:Y1"/>
  </mergeCells>
  <conditionalFormatting sqref="W4:W111">
    <cfRule type="expression" priority="1" dxfId="0" stopIfTrue="1">
      <formula>$W4="Lejárt"</formula>
    </cfRule>
    <cfRule type="expression" priority="2" dxfId="1" stopIfTrue="1">
      <formula>$W4="30 napon belül"</formula>
    </cfRule>
    <cfRule type="expression" priority="3" dxfId="2" stopIfTrue="1">
      <formula>$W4="Aktív"</formula>
    </cfRule>
  </conditionalFormatting>
  <dataValidations count="5">
    <dataValidation sqref="J4:J111" showErrorMessage="1" showInputMessage="1" allowBlank="1" type="list">
      <formula1>='Törzsadatok és útmutató'!$D$4:$D$5</formula1>
    </dataValidation>
    <dataValidation sqref="L4:L111" showErrorMessage="1" showInputMessage="1" allowBlank="1" type="list">
      <formula1>='Törzsadatok és útmutató'!$E$4:$E$7</formula1>
    </dataValidation>
    <dataValidation sqref="Q4:Q111" showErrorMessage="1" showInputMessage="1" allowBlank="1" type="list">
      <formula1>='Törzsadatok és útmutató'!$F$4:$F$7</formula1>
    </dataValidation>
    <dataValidation sqref="R4:R111" showErrorMessage="1" showInputMessage="1" allowBlank="1" type="list">
      <formula1>='Törzsadatok és útmutató'!$H$4:$H$7</formula1>
    </dataValidation>
    <dataValidation sqref="S4:S111" showErrorMessage="1" showInputMessage="1" allowBlank="1" type="list">
      <formula1>='Törzsadatok és útmutató'!$G$4:$G$5</formula1>
    </dataValidation>
  </dataValidations>
  <hyperlinks>
    <hyperlink xmlns:r="http://schemas.openxmlformats.org/officeDocument/2006/relationships" ref="X4" r:id="rId1"/>
    <hyperlink xmlns:r="http://schemas.openxmlformats.org/officeDocument/2006/relationships" ref="X5" r:id="rId2"/>
    <hyperlink xmlns:r="http://schemas.openxmlformats.org/officeDocument/2006/relationships" ref="X6" r:id="rId3"/>
    <hyperlink xmlns:r="http://schemas.openxmlformats.org/officeDocument/2006/relationships" ref="X7" r:id="rId4"/>
    <hyperlink xmlns:r="http://schemas.openxmlformats.org/officeDocument/2006/relationships" ref="X8" r:id="rId5"/>
    <hyperlink xmlns:r="http://schemas.openxmlformats.org/officeDocument/2006/relationships" ref="X9" r:id="rId6"/>
    <hyperlink xmlns:r="http://schemas.openxmlformats.org/officeDocument/2006/relationships" ref="X10" r:id="rId7"/>
    <hyperlink xmlns:r="http://schemas.openxmlformats.org/officeDocument/2006/relationships" ref="X11" r:id="rId8"/>
    <hyperlink xmlns:r="http://schemas.openxmlformats.org/officeDocument/2006/relationships" ref="X12" r:id="rId9"/>
    <hyperlink xmlns:r="http://schemas.openxmlformats.org/officeDocument/2006/relationships" ref="X13" r:id="rId10"/>
  </hyperlinks>
  <pageMargins left="0.75" right="0.75" top="1" bottom="1" header="0.5" footer="0.5"/>
  <tableParts count="1">
    <tablePart xmlns:r="http://schemas.openxmlformats.org/officeDocument/2006/relationships" r:id="rId1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2" customWidth="1" min="3" max="3"/>
    <col width="24" customWidth="1" min="4" max="4"/>
    <col width="24" customWidth="1" min="5" max="5"/>
    <col width="20" customWidth="1" min="6" max="6"/>
    <col width="22" customWidth="1" min="7" max="7"/>
    <col width="20" customWidth="1" min="8" max="8"/>
    <col width="35" customWidth="1" min="9" max="9"/>
    <col width="18" customWidth="1" min="10" max="10"/>
    <col width="22" customWidth="1" min="11" max="11"/>
    <col width="18" customWidth="1" min="12" max="12"/>
    <col width="25" customWidth="1" min="13" max="13"/>
    <col width="22" customWidth="1" min="14" max="14"/>
  </cols>
  <sheetData>
    <row r="1" ht="28" customHeight="1">
      <c r="A1" s="1" t="inlineStr">
        <is>
          <t>Előfizetések vezetői összesítője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1" t="n"/>
    </row>
    <row r="2"/>
    <row r="3">
      <c r="A3" s="21" t="inlineStr">
        <is>
          <t>Aktív előfizetések</t>
        </is>
      </c>
      <c r="B3" s="22">
        <f>COUNTIF('Előfizetések'!$W$4:$W$111,"Aktív")</f>
        <v/>
      </c>
      <c r="D3" s="21" t="inlineStr">
        <is>
          <t>Lejárt előfizetések</t>
        </is>
      </c>
      <c r="E3" s="22">
        <f>COUNTIF('Előfizetések'!$W$4:$W$111,"Lejárt")</f>
        <v/>
      </c>
      <c r="G3" s="21" t="inlineStr">
        <is>
          <t>30 napon belül megújul</t>
        </is>
      </c>
      <c r="H3" s="22">
        <f>COUNTIF('Előfizetések'!$W$4:$W$111,"30 napon belül")</f>
        <v/>
      </c>
      <c r="J3" s="21" t="inlineStr">
        <is>
          <t>Teljes havi nettó költség</t>
        </is>
      </c>
      <c r="K3" s="48">
        <f>SUM('Előfizetések'!$O$4:$O$111)</f>
        <v/>
      </c>
      <c r="M3" s="21" t="inlineStr">
        <is>
          <t>Teljes éves bruttó költség</t>
        </is>
      </c>
      <c r="N3" s="48">
        <f>SUM('Előfizetések'!$P$4:$P$111)</f>
        <v/>
      </c>
    </row>
    <row r="4"/>
    <row r="5"/>
    <row r="6">
      <c r="A6" s="21" t="inlineStr">
        <is>
          <t>Átlagos havi bruttó költség</t>
        </is>
      </c>
      <c r="B6" s="48">
        <f>IFERROR(AVERAGE('Előfizetések'!$O$4:$O$111),0)</f>
        <v/>
      </c>
      <c r="D6" s="21" t="inlineStr">
        <is>
          <t>Automatikus megújítás aránya</t>
        </is>
      </c>
      <c r="E6" s="24">
        <f>IFERROR(COUNTIF('Előfizetések'!$S$4:$S$111,"Igen")/COUNTA('Előfizetések'!$A$4:$A$111),0)</f>
        <v/>
      </c>
      <c r="G6" s="21" t="inlineStr">
        <is>
          <t>Adatfrissítés dátuma</t>
        </is>
      </c>
      <c r="H6" s="49">
        <f>TODAY()</f>
        <v/>
      </c>
    </row>
    <row r="7"/>
    <row r="8"/>
    <row r="9">
      <c r="A9" s="26" t="inlineStr">
        <is>
          <t>Kategóriánkénti költségek</t>
        </is>
      </c>
      <c r="E9" s="26" t="inlineStr">
        <is>
          <t>Fizetési mód szerinti összesítés</t>
        </is>
      </c>
      <c r="I9" s="26" t="inlineStr">
        <is>
          <t>Következő 5 megújítás</t>
        </is>
      </c>
    </row>
    <row r="10">
      <c r="A10" s="3" t="inlineStr">
        <is>
          <t>Kategória</t>
        </is>
      </c>
      <c r="B10" s="3" t="inlineStr">
        <is>
          <t>Előfizetések száma</t>
        </is>
      </c>
      <c r="C10" s="3" t="inlineStr">
        <is>
          <t>Éves bruttó költség</t>
        </is>
      </c>
      <c r="E10" s="3" t="inlineStr">
        <is>
          <t>Fizetési mód</t>
        </is>
      </c>
      <c r="F10" s="3" t="inlineStr">
        <is>
          <t>Előfizetések száma</t>
        </is>
      </c>
      <c r="G10" s="3" t="inlineStr">
        <is>
          <t>Havi nettó költség</t>
        </is>
      </c>
      <c r="I10" s="3" t="inlineStr">
        <is>
          <t>Szolgáltatás</t>
        </is>
      </c>
      <c r="J10" s="3" t="inlineStr">
        <is>
          <t>Megújítás dátuma</t>
        </is>
      </c>
    </row>
    <row r="11">
      <c r="A11" s="27" t="inlineStr">
        <is>
          <t>Szoftver</t>
        </is>
      </c>
      <c r="B11" s="28">
        <f>COUNTIF('Előfizetések'!$D$4:$D$111,$A$11)</f>
        <v/>
      </c>
      <c r="C11" s="50">
        <f>SUMIF('Előfizetések'!$D$4:$D$111,$A$11,'Előfizetések'!$P$4:$P$111)</f>
        <v/>
      </c>
      <c r="E11" s="27" t="inlineStr">
        <is>
          <t>Átutalás</t>
        </is>
      </c>
      <c r="F11" s="28">
        <f>COUNTIF('Előfizetések'!$Q$4:$Q$111,$E$11)</f>
        <v/>
      </c>
      <c r="G11" s="50">
        <f>SUMIF('Előfizetések'!$Q$4:$Q$111,$E$11,'Előfizetések'!$O$4:$O$111)</f>
        <v/>
      </c>
      <c r="I11" s="27">
        <f>IF('Előfizetések'!$B$5="","",'Előfizetések'!$B$5)</f>
        <v/>
      </c>
      <c r="J11" s="51">
        <f>IF('Előfizetések'!$I$5="","",'Előfizetések'!$I$5)</f>
        <v/>
      </c>
    </row>
    <row r="12">
      <c r="A12" s="31" t="inlineStr">
        <is>
          <t>Telekommunikáció</t>
        </is>
      </c>
      <c r="B12" s="32">
        <f>COUNTIF('Előfizetések'!$D$4:$D$111,$A$12)</f>
        <v/>
      </c>
      <c r="C12" s="52">
        <f>SUMIF('Előfizetések'!$D$4:$D$111,$A$12,'Előfizetések'!$P$4:$P$111)</f>
        <v/>
      </c>
      <c r="E12" s="31" t="inlineStr">
        <is>
          <t>Bankkártya</t>
        </is>
      </c>
      <c r="F12" s="32">
        <f>COUNTIF('Előfizetések'!$Q$4:$Q$111,$E$12)</f>
        <v/>
      </c>
      <c r="G12" s="52">
        <f>SUMIF('Előfizetések'!$Q$4:$Q$111,$E$12,'Előfizetések'!$O$4:$O$111)</f>
        <v/>
      </c>
      <c r="I12" s="31">
        <f>IF('Előfizetések'!$B$6="","",'Előfizetések'!$B$6)</f>
        <v/>
      </c>
      <c r="J12" s="53">
        <f>IF('Előfizetések'!$I$6="","",'Előfizetések'!$I$6)</f>
        <v/>
      </c>
    </row>
    <row r="13">
      <c r="A13" s="27" t="inlineStr">
        <is>
          <t>Felhőszolgáltatás</t>
        </is>
      </c>
      <c r="B13" s="28">
        <f>COUNTIF('Előfizetések'!$D$4:$D$111,$A$13)</f>
        <v/>
      </c>
      <c r="C13" s="50">
        <f>SUMIF('Előfizetések'!$D$4:$D$111,$A$13,'Előfizetések'!$P$4:$P$111)</f>
        <v/>
      </c>
      <c r="E13" s="27" t="inlineStr">
        <is>
          <t>Csoportos beszedés</t>
        </is>
      </c>
      <c r="F13" s="28">
        <f>COUNTIF('Előfizetések'!$Q$4:$Q$111,$E$13)</f>
        <v/>
      </c>
      <c r="G13" s="50">
        <f>SUMIF('Előfizetések'!$Q$4:$Q$111,$E$13,'Előfizetések'!$O$4:$O$111)</f>
        <v/>
      </c>
      <c r="I13" s="27">
        <f>IF('Előfizetések'!$B$7="","",'Előfizetések'!$B$7)</f>
        <v/>
      </c>
      <c r="J13" s="51">
        <f>IF('Előfizetések'!$I$7="","",'Előfizetések'!$I$7)</f>
        <v/>
      </c>
    </row>
    <row r="14">
      <c r="A14" s="31" t="inlineStr">
        <is>
          <t>Marketing</t>
        </is>
      </c>
      <c r="B14" s="32">
        <f>COUNTIF('Előfizetések'!$D$4:$D$111,$A$14)</f>
        <v/>
      </c>
      <c r="C14" s="52">
        <f>SUMIF('Előfizetések'!$D$4:$D$111,$A$14,'Előfizetések'!$P$4:$P$111)</f>
        <v/>
      </c>
      <c r="E14" s="31" t="inlineStr">
        <is>
          <t>PayPal</t>
        </is>
      </c>
      <c r="F14" s="32">
        <f>COUNTIF('Előfizetések'!$Q$4:$Q$111,$E$14)</f>
        <v/>
      </c>
      <c r="G14" s="52">
        <f>SUMIF('Előfizetések'!$Q$4:$Q$111,$E$14,'Előfizetések'!$O$4:$O$111)</f>
        <v/>
      </c>
      <c r="I14" s="31">
        <f>IF('Előfizetések'!$B$8="","",'Előfizetések'!$B$8)</f>
        <v/>
      </c>
      <c r="J14" s="53">
        <f>IF('Előfizetések'!$I$8="","",'Előfizetések'!$I$8)</f>
        <v/>
      </c>
    </row>
    <row r="15">
      <c r="A15" s="27" t="inlineStr">
        <is>
          <t>Biztonság</t>
        </is>
      </c>
      <c r="B15" s="28">
        <f>COUNTIF('Előfizetések'!$D$4:$D$111,$A$15)</f>
        <v/>
      </c>
      <c r="C15" s="50">
        <f>SUMIF('Előfizetések'!$D$4:$D$111,$A$15,'Előfizetések'!$P$4:$P$111)</f>
        <v/>
      </c>
      <c r="I15" s="27">
        <f>IF('Előfizetések'!$B$9="","",'Előfizetések'!$B$9)</f>
        <v/>
      </c>
      <c r="J15" s="51">
        <f>IF('Előfizetések'!$I$9="","",'Előfizetések'!$I$9)</f>
        <v/>
      </c>
    </row>
    <row r="16">
      <c r="A16" s="31" t="inlineStr">
        <is>
          <t>Iroda</t>
        </is>
      </c>
      <c r="B16" s="32">
        <f>COUNTIF('Előfizetések'!$D$4:$D$111,$A$16)</f>
        <v/>
      </c>
      <c r="C16" s="52">
        <f>SUMIF('Előfizetések'!$D$4:$D$111,$A$16,'Előfizetések'!$P$4:$P$111)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78" customWidth="1" min="2" max="2"/>
    <col width="4" customWidth="1" min="3" max="3"/>
    <col width="16" customWidth="1" min="4" max="4"/>
    <col width="13" customWidth="1" min="5" max="5"/>
    <col width="22" customWidth="1" min="6" max="6"/>
    <col width="23" customWidth="1" min="7" max="7"/>
    <col width="22" customWidth="1" min="8" max="8"/>
    <col width="22" customWidth="1" min="9" max="9"/>
  </cols>
  <sheetData>
    <row r="1" ht="28" customHeight="1">
      <c r="A1" s="1" t="inlineStr">
        <is>
          <t>Törzsadatok és útmutató</t>
        </is>
      </c>
      <c r="B1" s="40" t="n"/>
      <c r="C1" s="40" t="n"/>
      <c r="D1" s="40" t="n"/>
      <c r="E1" s="40" t="n"/>
      <c r="F1" s="40" t="n"/>
      <c r="G1" s="40" t="n"/>
      <c r="H1" s="40" t="n"/>
      <c r="I1" s="41" t="n"/>
    </row>
    <row r="2" ht="30" customHeight="1">
      <c r="A2" s="2" t="inlineStr">
        <is>
          <t>A sárga segédlisták szerkeszthetők. A szolgáltató és kategória összerendelés frissítésével az Előfizetések lapon a kategória automatikusan kitöltődik.</t>
        </is>
      </c>
    </row>
    <row r="3">
      <c r="A3" s="3" t="inlineStr">
        <is>
          <t>Szolgáltató neve</t>
        </is>
      </c>
      <c r="B3" s="3" t="inlineStr">
        <is>
          <t>Kategória</t>
        </is>
      </c>
      <c r="D3" s="3" t="inlineStr">
        <is>
          <t>Ciklus</t>
        </is>
      </c>
      <c r="E3" s="3" t="inlineStr">
        <is>
          <t>ÁFA-kulcs</t>
        </is>
      </c>
      <c r="F3" s="3" t="inlineStr">
        <is>
          <t>Fizetési mód</t>
        </is>
      </c>
      <c r="G3" s="3" t="inlineStr">
        <is>
          <t>Automatikus megújítás</t>
        </is>
      </c>
      <c r="H3" s="3" t="inlineStr">
        <is>
          <t>Számlázási gyakoriság</t>
        </is>
      </c>
      <c r="I3" s="3" t="inlineStr">
        <is>
          <t>Kategóriák</t>
        </is>
      </c>
    </row>
    <row r="4">
      <c r="A4" s="35" t="inlineStr">
        <is>
          <t>Microsoft Ireland Operations Ltd.</t>
        </is>
      </c>
      <c r="B4" s="35" t="inlineStr">
        <is>
          <t>Szoftver</t>
        </is>
      </c>
      <c r="D4" s="35" t="inlineStr">
        <is>
          <t>Havi</t>
        </is>
      </c>
      <c r="E4" s="36" t="n">
        <v>0.27</v>
      </c>
      <c r="F4" s="35" t="inlineStr">
        <is>
          <t>Átutalás</t>
        </is>
      </c>
      <c r="G4" s="35" t="inlineStr">
        <is>
          <t>Igen</t>
        </is>
      </c>
      <c r="H4" s="35" t="inlineStr">
        <is>
          <t>Havi</t>
        </is>
      </c>
      <c r="I4" s="35" t="inlineStr">
        <is>
          <t>Szoftver</t>
        </is>
      </c>
    </row>
    <row r="5">
      <c r="A5" s="35" t="inlineStr">
        <is>
          <t>Google Ireland Limited</t>
        </is>
      </c>
      <c r="B5" s="35" t="inlineStr">
        <is>
          <t>Felhőszolgáltatás</t>
        </is>
      </c>
      <c r="D5" s="35" t="inlineStr">
        <is>
          <t>Éves</t>
        </is>
      </c>
      <c r="E5" s="36" t="n">
        <v>0.18</v>
      </c>
      <c r="F5" s="35" t="inlineStr">
        <is>
          <t>Bankkártya</t>
        </is>
      </c>
      <c r="G5" s="35" t="inlineStr">
        <is>
          <t>Nem</t>
        </is>
      </c>
      <c r="H5" s="35" t="inlineStr">
        <is>
          <t>Éves</t>
        </is>
      </c>
      <c r="I5" s="35" t="inlineStr">
        <is>
          <t>Telekommunikáció</t>
        </is>
      </c>
    </row>
    <row r="6">
      <c r="A6" s="35" t="inlineStr">
        <is>
          <t>Magyar Telekom Nyrt.</t>
        </is>
      </c>
      <c r="B6" s="35" t="inlineStr">
        <is>
          <t>Telekommunikáció</t>
        </is>
      </c>
      <c r="D6" s="35" t="n"/>
      <c r="E6" s="36" t="n">
        <v>0.05</v>
      </c>
      <c r="F6" s="35" t="inlineStr">
        <is>
          <t>Csoportos beszedés</t>
        </is>
      </c>
      <c r="G6" s="35" t="n"/>
      <c r="H6" s="35" t="inlineStr">
        <is>
          <t>Negyedéves</t>
        </is>
      </c>
      <c r="I6" s="35" t="inlineStr">
        <is>
          <t>Felhőszolgáltatás</t>
        </is>
      </c>
    </row>
    <row r="7">
      <c r="A7" s="35" t="inlineStr">
        <is>
          <t>Vodafone Magyarország Zrt.</t>
        </is>
      </c>
      <c r="B7" s="35" t="inlineStr">
        <is>
          <t>Telekommunikáció</t>
        </is>
      </c>
      <c r="D7" s="35" t="n"/>
      <c r="E7" s="36" t="n">
        <v>0</v>
      </c>
      <c r="F7" s="35" t="inlineStr">
        <is>
          <t>PayPal</t>
        </is>
      </c>
      <c r="G7" s="35" t="n"/>
      <c r="H7" s="35" t="inlineStr">
        <is>
          <t>Eseti</t>
        </is>
      </c>
      <c r="I7" s="35" t="inlineStr">
        <is>
          <t>Marketing</t>
        </is>
      </c>
    </row>
    <row r="8">
      <c r="A8" s="35" t="inlineStr">
        <is>
          <t>Billingo Technologies Zrt.</t>
        </is>
      </c>
      <c r="B8" s="35" t="inlineStr">
        <is>
          <t>Szoftver</t>
        </is>
      </c>
      <c r="D8" s="35" t="n"/>
      <c r="E8" s="36" t="n"/>
      <c r="F8" s="35" t="n"/>
      <c r="G8" s="35" t="n"/>
      <c r="H8" s="35" t="n"/>
      <c r="I8" s="35" t="inlineStr">
        <is>
          <t>Biztonság</t>
        </is>
      </c>
    </row>
    <row r="9">
      <c r="A9" s="35" t="inlineStr">
        <is>
          <t>KBOSS.hu Kft.</t>
        </is>
      </c>
      <c r="B9" s="35" t="inlineStr">
        <is>
          <t>Szoftver</t>
        </is>
      </c>
      <c r="D9" s="35" t="n"/>
      <c r="E9" s="36" t="n"/>
      <c r="F9" s="35" t="n"/>
      <c r="G9" s="35" t="n"/>
      <c r="H9" s="35" t="n"/>
      <c r="I9" s="35" t="inlineStr">
        <is>
          <t>Iroda</t>
        </is>
      </c>
    </row>
    <row r="10">
      <c r="A10" s="35" t="inlineStr">
        <is>
          <t>Dropbox International Unlimited Company</t>
        </is>
      </c>
      <c r="B10" s="35" t="inlineStr">
        <is>
          <t>Felhőszolgáltatás</t>
        </is>
      </c>
    </row>
    <row r="11">
      <c r="A11" s="35" t="inlineStr">
        <is>
          <t>Adobe Systems Software Ireland Limited</t>
        </is>
      </c>
      <c r="B11" s="35" t="inlineStr">
        <is>
          <t>Szoftver</t>
        </is>
      </c>
    </row>
    <row r="12">
      <c r="A12" s="35" t="inlineStr">
        <is>
          <t>Canva Pty Ltd.</t>
        </is>
      </c>
      <c r="B12" s="35" t="inlineStr">
        <is>
          <t>Marketing</t>
        </is>
      </c>
    </row>
    <row r="13">
      <c r="A13" s="35" t="inlineStr">
        <is>
          <t>AgileBits Inc.</t>
        </is>
      </c>
      <c r="B13" s="35" t="inlineStr">
        <is>
          <t>Biztonság</t>
        </is>
      </c>
    </row>
    <row r="14"/>
    <row r="15"/>
    <row r="16">
      <c r="A16" s="37" t="inlineStr">
        <is>
          <t>Használati útmutató</t>
        </is>
      </c>
    </row>
    <row r="17" ht="48" customHeight="1">
      <c r="A17" s="38" t="inlineStr">
        <is>
          <t>Előfizetések</t>
        </is>
      </c>
      <c r="B17" s="39" t="inlineStr">
        <is>
          <t>Az Előfizetések lapon minden szerződéshez vagy szolgáltatáshoz egy sort töltsön ki. A halványsárga cellákban rögzíthetők a szerződéses, pénzügyi és kapcsolattartási adatok.</t>
        </is>
      </c>
    </row>
    <row r="18" ht="48" customHeight="1">
      <c r="A18" s="38" t="inlineStr">
        <is>
          <t>Megújítás követése</t>
        </is>
      </c>
      <c r="B18" s="39" t="inlineStr">
        <is>
          <t>A következő megújítás dátuma és a felmondási határidő alapján a sablon automatikusan kiszámítja a felmondási határnapot, a hátralévő napokat és a státuszt.</t>
        </is>
      </c>
    </row>
    <row r="19" ht="48" customHeight="1">
      <c r="A19" s="38" t="inlineStr">
        <is>
          <t>Költségtervezés</t>
        </is>
      </c>
      <c r="B19" s="39" t="inlineStr">
        <is>
          <t>A nettó díj, az ÁFA-kulcs és a ciklus alapján a munkafüzet számítja a bruttó, havi és éves költséget. Az ÁFA-kulcs a törzsadatok listájából választható.</t>
        </is>
      </c>
    </row>
    <row r="20" ht="48" customHeight="1">
      <c r="A20" s="38" t="inlineStr">
        <is>
          <t>Összesítő</t>
        </is>
      </c>
      <c r="B20" s="39" t="inlineStr">
        <is>
          <t>Az Összesítő lapon a vezetői mutatók, kategória- és fizetési mód szerinti összegek, valamint a diagramok az előkészített 100 adatbeviteli sor teljes tartományát figyelik.</t>
        </is>
      </c>
    </row>
    <row r="21" ht="48" customHeight="1">
      <c r="A21" s="38" t="inlineStr">
        <is>
          <t>Adatvédelem</t>
        </is>
      </c>
      <c r="B21" s="39" t="inlineStr">
        <is>
          <t>GDPR és NAIH szempontból csak a szükséges kapcsolattartói adatokat kezelje, biztosítson megfelelő hozzáférés-kezelést, és a munkafüzetet ne ossza meg jogosulatlan személyekkel.</t>
        </is>
      </c>
    </row>
    <row r="22" ht="48" customHeight="1">
      <c r="A22" s="38" t="inlineStr">
        <is>
          <t>Biztonsági figyelmeztetés</t>
        </is>
      </c>
      <c r="B22" s="39" t="inlineStr">
        <is>
          <t>Jelszavakat, bankkártyaszámokat, CVV-kódot, belépési adatokat vagy más hitelesítési információt nem szabad ebben a munkafüzetben tárolni. Csak biztonságos dokumentumhivatkozást rögzítsen.</t>
        </is>
      </c>
    </row>
    <row r="23" ht="48" customHeight="1">
      <c r="A23" s="38" t="inlineStr">
        <is>
          <t>Számlázási dokumentumok</t>
        </is>
      </c>
      <c r="B23" s="39" t="inlineStr">
        <is>
          <t>A Számla / szerződés linkje oszlopban a számla, szerződés vagy belső dokumentumtár hivatkozása szerepelhet. NAV-ellenőrzéshez a számlák eredeti bizonylatait külön, szabályosan megőrzött rendszerben kezelje.</t>
        </is>
      </c>
    </row>
  </sheetData>
  <autoFilter ref="A3:B13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2026-09-11T13:54:42Z</dcterms:created>
  <dcterms:modified xmlns:dcterms="http://purl.org/dc/terms/" xmlns:xsi="http://www.w3.org/2001/XMLSchema-instance" xsi:type="dcterms:W3CDTF">2026-09-11T13:54:42Z</dcterms:modified>
</cp:coreProperties>
</file>