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vételek és kiadások" sheetId="1" state="visible" r:id="rId1"/>
    <sheet xmlns:r="http://schemas.openxmlformats.org/officeDocument/2006/relationships" name="Havi összesítő" sheetId="2" state="visible" r:id="rId2"/>
    <sheet xmlns:r="http://schemas.openxmlformats.org/officeDocument/2006/relationships" name="Kategóriák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 &quot;Ft&quot;"/>
    <numFmt numFmtId="165" formatCode="0.0%"/>
  </numFmts>
  <fonts count="13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</font>
    <font>
      <b val="1"/>
      <color rgb="0022C55E"/>
    </font>
    <font>
      <b val="1"/>
      <color rgb="00DC2626"/>
    </font>
    <font>
      <b val="1"/>
      <sz val="12"/>
    </font>
    <font>
      <b val="1"/>
      <sz val="11"/>
    </font>
    <font>
      <b val="1"/>
      <color rgb="00FFFFFF"/>
      <sz val="10"/>
    </font>
    <font>
      <b val="1"/>
      <sz val="10"/>
    </font>
    <font>
      <sz val="10"/>
    </font>
    <font>
      <b val="1"/>
      <color rgb="00888888"/>
    </font>
    <font>
      <i val="1"/>
      <color rgb="00888888"/>
    </font>
  </fonts>
  <fills count="8">
    <fill>
      <patternFill/>
    </fill>
    <fill>
      <patternFill patternType="gray125"/>
    </fill>
    <fill>
      <patternFill patternType="solid">
        <fgColor rgb="000F4C75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right" vertical="center"/>
    </xf>
    <xf numFmtId="164" fontId="0" fillId="6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164" fontId="4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164" fontId="6" fillId="0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165" fontId="0" fillId="6" borderId="1" applyAlignment="1" pivotButton="0" quotePrefix="0" xfId="0">
      <alignment horizontal="center" vertical="center"/>
    </xf>
    <xf numFmtId="0" fontId="8" fillId="7" borderId="1" applyAlignment="1" pivotButton="0" quotePrefix="0" xfId="0">
      <alignment horizontal="center" vertical="center"/>
    </xf>
    <xf numFmtId="164" fontId="8" fillId="7" borderId="1" applyAlignment="1" pivotButton="0" quotePrefix="0" xfId="0">
      <alignment horizontal="right" vertical="center"/>
    </xf>
    <xf numFmtId="165" fontId="8" fillId="7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horizontal="center" vertical="center"/>
    </xf>
    <xf numFmtId="0" fontId="8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9" fillId="5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left" vertical="center" wrapText="1"/>
    </xf>
    <xf numFmtId="0" fontId="9" fillId="6" borderId="1" applyAlignment="1" pivotButton="0" quotePrefix="0" xfId="0">
      <alignment horizontal="left" vertical="center" wrapText="1"/>
    </xf>
    <xf numFmtId="0" fontId="10" fillId="6" borderId="1" applyAlignment="1" pivotButton="0" quotePrefix="0" xfId="0">
      <alignment horizontal="left" vertical="center" wrapText="1"/>
    </xf>
    <xf numFmtId="0" fontId="11" fillId="0" borderId="0" pivotButton="0" quotePrefix="0" xfId="0"/>
    <xf numFmtId="0" fontId="12" fillId="0" borderId="0" pivotButton="0" quotePrefix="0" xfId="0"/>
    <xf numFmtId="0" fontId="0" fillId="0" borderId="5" pivotButton="0" quotePrefix="0" xfId="0"/>
    <xf numFmtId="0" fontId="0" fillId="0" borderId="4" pivotButton="0" quotePrefix="0" xfId="0"/>
  </cellXfs>
  <cellStyles count="1">
    <cellStyle name="Normal" xfId="0" builtinId="0" hidden="0"/>
  </cellStyles>
  <dxfs count="2">
    <dxf>
      <font>
        <color rgb="00DC2626"/>
      </font>
      <fill>
        <patternFill patternType="solid">
          <fgColor rgb="00FEE2E2"/>
        </patternFill>
      </fill>
    </dxf>
    <dxf>
      <font>
        <color rgb="0015803D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bevétel vs. kiadás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'Havi összesítő'!B2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'Havi összesítő'!$A$3:$A$8</f>
            </numRef>
          </cat>
          <val>
            <numRef>
              <f>'Havi összesítő'!$B$3:$B$8</f>
            </numRef>
          </val>
        </ser>
        <ser>
          <idx val="1"/>
          <order val="1"/>
          <tx>
            <strRef>
              <f>'Havi összesítő'!C2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'Havi összesítő'!$A$3:$A$8</f>
            </numRef>
          </cat>
          <val>
            <numRef>
              <f>'Havi összesítő'!$C$3:$C$8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megtakarítás alakulása</a:t>
            </a:r>
          </a:p>
        </rich>
      </tx>
    </title>
    <plotArea>
      <lineChart>
        <grouping val="standard"/>
        <ser>
          <idx val="0"/>
          <order val="0"/>
          <tx>
            <strRef>
              <f>'Havi összesítő'!D2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'Havi összesítő'!$A$3:$A$8</f>
            </numRef>
          </cat>
          <val>
            <numRef>
              <f>'Havi összesítő'!$D$3:$D$8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Megtakarítás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Kiadási kategóriák célérték megoszlása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'Kategóriák'!$A$7:$A$14</f>
            </numRef>
          </cat>
          <val>
            <numRef>
              <f>'Kategóriák'!$C$7:$C$14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11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7</col>
      <colOff>0</colOff>
      <row>1</row>
      <rowOff>0</rowOff>
    </from>
    <ext cx="648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6" customWidth="1" min="3" max="3"/>
    <col width="28" customWidth="1" min="4" max="4"/>
    <col width="22" customWidth="1" min="5" max="5"/>
    <col width="16" customWidth="1" min="6" max="6"/>
    <col width="18" customWidth="1" min="7" max="7"/>
    <col width="16" customWidth="1" min="8" max="8"/>
    <col width="12" customWidth="1" min="9" max="9"/>
    <col width="30" customWidth="1" min="10" max="10"/>
  </cols>
  <sheetData>
    <row r="1" ht="30" customHeight="1">
      <c r="A1" s="1" t="inlineStr">
        <is>
          <t>Családi Költségvetés – Bevételek és Kiadások (2026)</t>
        </is>
      </c>
      <c r="B1" s="32" t="n"/>
      <c r="C1" s="32" t="n"/>
      <c r="D1" s="32" t="n"/>
      <c r="E1" s="32" t="n"/>
      <c r="F1" s="32" t="n"/>
      <c r="G1" s="32" t="n"/>
      <c r="H1" s="32" t="n"/>
      <c r="I1" s="32" t="n"/>
      <c r="J1" s="33" t="n"/>
    </row>
    <row r="2" ht="22" customHeight="1">
      <c r="A2" s="2" t="inlineStr">
        <is>
          <t>Dátum</t>
        </is>
      </c>
      <c r="B2" s="2" t="inlineStr">
        <is>
          <t>Típus</t>
        </is>
      </c>
      <c r="C2" s="2" t="inlineStr">
        <is>
          <t>Kategória</t>
        </is>
      </c>
      <c r="D2" s="2" t="inlineStr">
        <is>
          <t>Megnevezés</t>
        </is>
      </c>
      <c r="E2" s="2" t="inlineStr">
        <is>
          <t>Szereplő / forrás</t>
        </is>
      </c>
      <c r="F2" s="2" t="inlineStr">
        <is>
          <t>Összeg (Ft)</t>
        </is>
      </c>
      <c r="G2" s="2" t="inlineStr">
        <is>
          <t>Előjeles összeg (Ft)</t>
        </is>
      </c>
      <c r="H2" s="2" t="inlineStr">
        <is>
          <t>Fizetési mód</t>
        </is>
      </c>
      <c r="I2" s="2" t="inlineStr">
        <is>
          <t>Havi fix?</t>
        </is>
      </c>
      <c r="J2" s="2" t="inlineStr">
        <is>
          <t>Megjegyzés</t>
        </is>
      </c>
    </row>
    <row r="3" ht="20" customHeight="1">
      <c r="A3" s="3" t="inlineStr">
        <is>
          <t>2026.01.05.</t>
        </is>
      </c>
      <c r="B3" s="3" t="inlineStr">
        <is>
          <t>Bevétel</t>
        </is>
      </c>
      <c r="C3" s="4" t="inlineStr">
        <is>
          <t>Munkabér</t>
        </is>
      </c>
      <c r="D3" s="4" t="inlineStr">
        <is>
          <t>Január havi fizetés</t>
        </is>
      </c>
      <c r="E3" s="4" t="inlineStr">
        <is>
          <t>Nagy Péter – Budapest</t>
        </is>
      </c>
      <c r="F3" s="5" t="n">
        <v>485000</v>
      </c>
      <c r="G3" s="6">
        <f>IF(B3="Kiadás",-F3,F3)</f>
        <v/>
      </c>
      <c r="H3" s="3" t="inlineStr">
        <is>
          <t>átutalás</t>
        </is>
      </c>
      <c r="I3" s="3" t="inlineStr">
        <is>
          <t>Igen</t>
        </is>
      </c>
      <c r="J3" s="4" t="inlineStr">
        <is>
          <t>Nettó bér</t>
        </is>
      </c>
    </row>
    <row r="4" ht="20" customHeight="1">
      <c r="A4" s="3" t="inlineStr">
        <is>
          <t>2026.01.10.</t>
        </is>
      </c>
      <c r="B4" s="3" t="inlineStr">
        <is>
          <t>Kiadás</t>
        </is>
      </c>
      <c r="C4" s="4" t="inlineStr">
        <is>
          <t>Élelmiszer</t>
        </is>
      </c>
      <c r="D4" s="4" t="inlineStr">
        <is>
          <t>Heti bevásárlás</t>
        </is>
      </c>
      <c r="E4" s="4" t="inlineStr">
        <is>
          <t>Kovács Anna – Debrecen</t>
        </is>
      </c>
      <c r="F4" s="5" t="n">
        <v>42000</v>
      </c>
      <c r="G4" s="7">
        <f>IF(B4="Kiadás",-F4,F4)</f>
        <v/>
      </c>
      <c r="H4" s="3" t="inlineStr">
        <is>
          <t>bankkártya</t>
        </is>
      </c>
      <c r="I4" s="3" t="inlineStr">
        <is>
          <t>Nem</t>
        </is>
      </c>
      <c r="J4" s="4" t="inlineStr">
        <is>
          <t>Aldi, Lidl</t>
        </is>
      </c>
    </row>
    <row r="5" ht="20" customHeight="1">
      <c r="A5" s="3" t="inlineStr">
        <is>
          <t>2026.01.15.</t>
        </is>
      </c>
      <c r="B5" s="3" t="inlineStr">
        <is>
          <t>Kiadás</t>
        </is>
      </c>
      <c r="C5" s="4" t="inlineStr">
        <is>
          <t>Rezsi</t>
        </is>
      </c>
      <c r="D5" s="4" t="inlineStr">
        <is>
          <t>Gáz + villany + víz</t>
        </is>
      </c>
      <c r="E5" s="4" t="inlineStr">
        <is>
          <t>Szabó Gábor – Szeged</t>
        </is>
      </c>
      <c r="F5" s="5" t="n">
        <v>68000</v>
      </c>
      <c r="G5" s="6">
        <f>IF(B5="Kiadás",-F5,F5)</f>
        <v/>
      </c>
      <c r="H5" s="3" t="inlineStr">
        <is>
          <t>átutalás</t>
        </is>
      </c>
      <c r="I5" s="3" t="inlineStr">
        <is>
          <t>Igen</t>
        </is>
      </c>
      <c r="J5" s="4" t="inlineStr">
        <is>
          <t>Téli rezsi</t>
        </is>
      </c>
    </row>
    <row r="6" ht="20" customHeight="1">
      <c r="A6" s="3" t="inlineStr">
        <is>
          <t>2026.02.04.</t>
        </is>
      </c>
      <c r="B6" s="3" t="inlineStr">
        <is>
          <t>Bevétel</t>
        </is>
      </c>
      <c r="C6" s="4" t="inlineStr">
        <is>
          <t>Családi pótlék</t>
        </is>
      </c>
      <c r="D6" s="4" t="inlineStr">
        <is>
          <t>Február – 2 gyermek</t>
        </is>
      </c>
      <c r="E6" s="4" t="inlineStr">
        <is>
          <t>Tóth Erzsébet – Miskolc</t>
        </is>
      </c>
      <c r="F6" s="5" t="n">
        <v>40000</v>
      </c>
      <c r="G6" s="7">
        <f>IF(B6="Kiadás",-F6,F6)</f>
        <v/>
      </c>
      <c r="H6" s="3" t="inlineStr">
        <is>
          <t>átutalás</t>
        </is>
      </c>
      <c r="I6" s="3" t="inlineStr">
        <is>
          <t>Igen</t>
        </is>
      </c>
      <c r="J6" s="4" t="inlineStr">
        <is>
          <t>NAV folyósítás</t>
        </is>
      </c>
    </row>
    <row r="7" ht="20" customHeight="1">
      <c r="A7" s="3" t="inlineStr">
        <is>
          <t>2026.02.12.</t>
        </is>
      </c>
      <c r="B7" s="3" t="inlineStr">
        <is>
          <t>Kiadás</t>
        </is>
      </c>
      <c r="C7" s="4" t="inlineStr">
        <is>
          <t>Közlekedés</t>
        </is>
      </c>
      <c r="D7" s="4" t="inlineStr">
        <is>
          <t>Üzemanyag – tankolás</t>
        </is>
      </c>
      <c r="E7" s="4" t="inlineStr">
        <is>
          <t>Horváth Zoltán – Pécs</t>
        </is>
      </c>
      <c r="F7" s="5" t="n">
        <v>18500</v>
      </c>
      <c r="G7" s="6">
        <f>IF(B7="Kiadás",-F7,F7)</f>
        <v/>
      </c>
      <c r="H7" s="3" t="inlineStr">
        <is>
          <t>bankkártya</t>
        </is>
      </c>
      <c r="I7" s="3" t="inlineStr">
        <is>
          <t>Nem</t>
        </is>
      </c>
      <c r="J7" s="4" t="inlineStr">
        <is>
          <t>MOL 50L</t>
        </is>
      </c>
    </row>
    <row r="8" ht="20" customHeight="1">
      <c r="A8" s="3" t="inlineStr">
        <is>
          <t>2026.03.08.</t>
        </is>
      </c>
      <c r="B8" s="3" t="inlineStr">
        <is>
          <t>Kiadás</t>
        </is>
      </c>
      <c r="C8" s="4" t="inlineStr">
        <is>
          <t>Internet</t>
        </is>
      </c>
      <c r="D8" s="4" t="inlineStr">
        <is>
          <t>Havi előfizetés</t>
        </is>
      </c>
      <c r="E8" s="4" t="inlineStr">
        <is>
          <t>Kiss Mária – Győr</t>
        </is>
      </c>
      <c r="F8" s="5" t="n">
        <v>8900</v>
      </c>
      <c r="G8" s="7">
        <f>IF(B8="Kiadás",-F8,F8)</f>
        <v/>
      </c>
      <c r="H8" s="3" t="inlineStr">
        <is>
          <t>átutalás</t>
        </is>
      </c>
      <c r="I8" s="3" t="inlineStr">
        <is>
          <t>Igen</t>
        </is>
      </c>
      <c r="J8" s="4" t="inlineStr">
        <is>
          <t>Telekom</t>
        </is>
      </c>
    </row>
    <row r="9" ht="20" customHeight="1">
      <c r="A9" s="3" t="inlineStr">
        <is>
          <t>2026.03.20.</t>
        </is>
      </c>
      <c r="B9" s="3" t="inlineStr">
        <is>
          <t>Bevétel</t>
        </is>
      </c>
      <c r="C9" s="4" t="inlineStr">
        <is>
          <t>Bérleti díj</t>
        </is>
      </c>
      <c r="D9" s="4" t="inlineStr">
        <is>
          <t>Lakásbérlet – panel</t>
        </is>
      </c>
      <c r="E9" s="4" t="inlineStr">
        <is>
          <t>Varga István – Székesfehérvár</t>
        </is>
      </c>
      <c r="F9" s="5" t="n">
        <v>120000</v>
      </c>
      <c r="G9" s="6">
        <f>IF(B9="Kiadás",-F9,F9)</f>
        <v/>
      </c>
      <c r="H9" s="3" t="inlineStr">
        <is>
          <t>átutalás</t>
        </is>
      </c>
      <c r="I9" s="3" t="inlineStr">
        <is>
          <t>Igen</t>
        </is>
      </c>
      <c r="J9" s="4" t="inlineStr">
        <is>
          <t>Albérlő befizetés</t>
        </is>
      </c>
    </row>
    <row r="10" ht="20" customHeight="1">
      <c r="A10" s="3" t="inlineStr">
        <is>
          <t>2026.04.03.</t>
        </is>
      </c>
      <c r="B10" s="3" t="inlineStr">
        <is>
          <t>Kiadás</t>
        </is>
      </c>
      <c r="C10" s="4" t="inlineStr">
        <is>
          <t>Egészség</t>
        </is>
      </c>
      <c r="D10" s="4" t="inlineStr">
        <is>
          <t>Gyógyszer – patika</t>
        </is>
      </c>
      <c r="E10" s="4" t="inlineStr">
        <is>
          <t>Németh Judit – Szombathely</t>
        </is>
      </c>
      <c r="F10" s="5" t="n">
        <v>12400</v>
      </c>
      <c r="G10" s="7">
        <f>IF(B10="Kiadás",-F10,F10)</f>
        <v/>
      </c>
      <c r="H10" s="3" t="inlineStr">
        <is>
          <t>készpénz</t>
        </is>
      </c>
      <c r="I10" s="3" t="inlineStr">
        <is>
          <t>Nem</t>
        </is>
      </c>
      <c r="J10" s="4" t="inlineStr">
        <is>
          <t>Krónikus gyógyszer</t>
        </is>
      </c>
    </row>
    <row r="11" ht="20" customHeight="1">
      <c r="A11" s="3" t="inlineStr">
        <is>
          <t>2026.04.22.</t>
        </is>
      </c>
      <c r="B11" s="3" t="inlineStr">
        <is>
          <t>Kiadás</t>
        </is>
      </c>
      <c r="C11" s="4" t="inlineStr">
        <is>
          <t>Szórakozás</t>
        </is>
      </c>
      <c r="D11" s="4" t="inlineStr">
        <is>
          <t>Edzőterem + sportszer</t>
        </is>
      </c>
      <c r="E11" s="4" t="inlineStr">
        <is>
          <t>Farkas Tamás – Kecskemét</t>
        </is>
      </c>
      <c r="F11" s="5" t="n">
        <v>22000</v>
      </c>
      <c r="G11" s="6">
        <f>IF(B11="Kiadás",-F11,F11)</f>
        <v/>
      </c>
      <c r="H11" s="3" t="inlineStr">
        <is>
          <t>bankkártya</t>
        </is>
      </c>
      <c r="I11" s="3" t="inlineStr">
        <is>
          <t>Nem</t>
        </is>
      </c>
      <c r="J11" s="4" t="inlineStr">
        <is>
          <t>Éves bérlet részlet</t>
        </is>
      </c>
    </row>
    <row r="12" ht="20" customHeight="1">
      <c r="A12" s="3" t="inlineStr">
        <is>
          <t>2026.05.15.</t>
        </is>
      </c>
      <c r="B12" s="3" t="inlineStr">
        <is>
          <t>Kiadás</t>
        </is>
      </c>
      <c r="C12" s="4" t="inlineStr">
        <is>
          <t>Megtakarítás</t>
        </is>
      </c>
      <c r="D12" s="4" t="inlineStr">
        <is>
          <t>OTP bank megtakarítás</t>
        </is>
      </c>
      <c r="E12" s="4" t="inlineStr">
        <is>
          <t>Balogh Éva – Nyíregyháza</t>
        </is>
      </c>
      <c r="F12" s="5" t="n">
        <v>50000</v>
      </c>
      <c r="G12" s="7">
        <f>IF(B12="Kiadás",-F12,F12)</f>
        <v/>
      </c>
      <c r="H12" s="3" t="inlineStr">
        <is>
          <t>átutalás</t>
        </is>
      </c>
      <c r="I12" s="3" t="inlineStr">
        <is>
          <t>Igen</t>
        </is>
      </c>
      <c r="J12" s="4" t="inlineStr">
        <is>
          <t>Önkéntes befizetés</t>
        </is>
      </c>
    </row>
    <row r="13" ht="20" customHeight="1">
      <c r="A13" s="3" t="inlineStr">
        <is>
          <t>2026.05.20.</t>
        </is>
      </c>
      <c r="B13" s="3" t="inlineStr">
        <is>
          <t>Bevétel</t>
        </is>
      </c>
      <c r="C13" s="4" t="inlineStr">
        <is>
          <t>Osztalék</t>
        </is>
      </c>
      <c r="D13" s="4" t="inlineStr">
        <is>
          <t>Kft. osztalék kifizetés</t>
        </is>
      </c>
      <c r="E13" s="4" t="inlineStr">
        <is>
          <t>Nagy Péter – Budapest</t>
        </is>
      </c>
      <c r="F13" s="5" t="n">
        <v>220000</v>
      </c>
      <c r="G13" s="6">
        <f>IF(B13="Kiadás",-F13,F13)</f>
        <v/>
      </c>
      <c r="H13" s="3" t="inlineStr">
        <is>
          <t>átutalás</t>
        </is>
      </c>
      <c r="I13" s="3" t="inlineStr">
        <is>
          <t>Nem</t>
        </is>
      </c>
      <c r="J13" s="4" t="inlineStr">
        <is>
          <t>Évi egyszer</t>
        </is>
      </c>
    </row>
    <row r="14" ht="20" customHeight="1">
      <c r="A14" s="3" t="inlineStr">
        <is>
          <t>2026.06.10.</t>
        </is>
      </c>
      <c r="B14" s="3" t="inlineStr">
        <is>
          <t>Kiadás</t>
        </is>
      </c>
      <c r="C14" s="4" t="inlineStr">
        <is>
          <t>Oktatás</t>
        </is>
      </c>
      <c r="D14" s="4" t="inlineStr">
        <is>
          <t>Iskola – tankönyvek + tábor</t>
        </is>
      </c>
      <c r="E14" s="4" t="inlineStr">
        <is>
          <t>Tóth Erzsébet – Miskolc</t>
        </is>
      </c>
      <c r="F14" s="5" t="n">
        <v>38000</v>
      </c>
      <c r="G14" s="7">
        <f>IF(B14="Kiadás",-F14,F14)</f>
        <v/>
      </c>
      <c r="H14" s="3" t="inlineStr">
        <is>
          <t>bankkártya</t>
        </is>
      </c>
      <c r="I14" s="3" t="inlineStr">
        <is>
          <t>Nem</t>
        </is>
      </c>
      <c r="J14" s="4" t="inlineStr">
        <is>
          <t>Nyári tábor előleg</t>
        </is>
      </c>
    </row>
    <row r="15"/>
    <row r="16">
      <c r="C16" s="8" t="inlineStr">
        <is>
          <t>Összes bevétel:</t>
        </is>
      </c>
      <c r="F16" s="9">
        <f>SUMIFS(F3:F14,B3:B14,"Bevétel")</f>
        <v/>
      </c>
    </row>
    <row r="17">
      <c r="C17" s="8" t="inlineStr">
        <is>
          <t>Összes kiadás:</t>
        </is>
      </c>
      <c r="F17" s="10">
        <f>SUMIFS(F3:F14,B3:B14,"Kiadás")</f>
        <v/>
      </c>
    </row>
    <row r="18">
      <c r="C18" s="8" t="inlineStr">
        <is>
          <t>Nettó egyenleg:</t>
        </is>
      </c>
      <c r="F18" s="11">
        <f>F16-F17</f>
        <v/>
      </c>
    </row>
    <row r="19">
      <c r="C19" s="8" t="inlineStr">
        <is>
          <t>Átlagos kiadás:</t>
        </is>
      </c>
      <c r="F19" s="12">
        <f>IFERROR(AVERAGEIF(B3:B14,"Kiadás",F3:F14),0)</f>
        <v/>
      </c>
    </row>
  </sheetData>
  <mergeCells count="1">
    <mergeCell ref="A1:J1"/>
  </mergeCells>
  <dataValidations count="3">
    <dataValidation sqref="B3:B100" showErrorMessage="1" showInputMessage="1" allowBlank="1" type="list">
      <formula1>"Bevétel,Kiadás"</formula1>
    </dataValidation>
    <dataValidation sqref="H3:H100" showErrorMessage="1" showInputMessage="1" allowBlank="1" type="list">
      <formula1>"készpénz,bankkártya,átutalás,készpénzfelvét"</formula1>
    </dataValidation>
    <dataValidation sqref="I3:I100" showErrorMessage="1" showInputMessage="1" allowBlank="1" type="list">
      <formula1>"Igen,Nem"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18" customWidth="1" min="4" max="4"/>
    <col width="22" customWidth="1" min="5" max="5"/>
    <col width="20" customWidth="1" min="6" max="6"/>
    <col width="22" customWidth="1" min="7" max="7"/>
  </cols>
  <sheetData>
    <row r="1" ht="30" customHeight="1">
      <c r="A1" s="1" t="inlineStr">
        <is>
          <t>Havi Összesítő – Családi Költségvetés 2026</t>
        </is>
      </c>
      <c r="B1" s="32" t="n"/>
      <c r="C1" s="32" t="n"/>
      <c r="D1" s="32" t="n"/>
      <c r="E1" s="32" t="n"/>
      <c r="F1" s="32" t="n"/>
      <c r="G1" s="33" t="n"/>
    </row>
    <row r="2">
      <c r="A2" s="2" t="inlineStr">
        <is>
          <t>Hónap</t>
        </is>
      </c>
      <c r="B2" s="2" t="inlineStr">
        <is>
          <t>Összes bevétel (Ft)</t>
        </is>
      </c>
      <c r="C2" s="2" t="inlineStr">
        <is>
          <t>Összes kiadás (Ft)</t>
        </is>
      </c>
      <c r="D2" s="2" t="inlineStr">
        <is>
          <t>Megtakarítás (Ft)</t>
        </is>
      </c>
      <c r="E2" s="2" t="inlineStr">
        <is>
          <t>Megtakarítási arány %</t>
        </is>
      </c>
      <c r="F2" s="2" t="inlineStr">
        <is>
          <t>Fix kiadás arány %</t>
        </is>
      </c>
      <c r="G2" s="2" t="inlineStr">
        <is>
          <t>Változó kiadás arány %</t>
        </is>
      </c>
    </row>
    <row r="3">
      <c r="A3" s="13" t="inlineStr">
        <is>
          <t>Január</t>
        </is>
      </c>
      <c r="B3" s="6">
        <f>SUMPRODUCT((LEFT('Bevételek és kiadások'!A3:A14,7)="2026.01")*('Bevételek és kiadások'!B3:B14="Bevétel")*'Bevételek és kiadások'!F3:F14)</f>
        <v/>
      </c>
      <c r="C3" s="6">
        <f>SUMPRODUCT((LEFT('Bevételek és kiadások'!A3:A14,7)="2026.01")*('Bevételek és kiadások'!B3:B14="Kiadás")*'Bevételek és kiadások'!F3:F14)</f>
        <v/>
      </c>
      <c r="D3" s="6">
        <f>B3-C3</f>
        <v/>
      </c>
      <c r="E3" s="14">
        <f>IFERROR(D3/B3,0)</f>
        <v/>
      </c>
      <c r="F3" s="14">
        <f>IFERROR(SUMPRODUCT((LEFT('Bevételek és kiadások'!A3:A14,7)="2026.01")*('Bevételek és kiadások'!B3:B14="Kiadás")*('Bevételek és kiadások'!I3:I14="Igen")*'Bevételek és kiadások'!F3:F14)/C3,0)</f>
        <v/>
      </c>
      <c r="G3" s="14">
        <f>IFERROR(1-F3,0)</f>
        <v/>
      </c>
    </row>
    <row r="4">
      <c r="A4" s="15" t="inlineStr">
        <is>
          <t>Február</t>
        </is>
      </c>
      <c r="B4" s="7">
        <f>SUMPRODUCT((LEFT('Bevételek és kiadások'!A3:A14,7)="2026.02")*('Bevételek és kiadások'!B3:B14="Bevétel")*'Bevételek és kiadások'!F3:F14)</f>
        <v/>
      </c>
      <c r="C4" s="7">
        <f>SUMPRODUCT((LEFT('Bevételek és kiadások'!A3:A14,7)="2026.02")*('Bevételek és kiadások'!B3:B14="Kiadás")*'Bevételek és kiadások'!F3:F14)</f>
        <v/>
      </c>
      <c r="D4" s="7">
        <f>B4-C4</f>
        <v/>
      </c>
      <c r="E4" s="16">
        <f>IFERROR(D4/B4,0)</f>
        <v/>
      </c>
      <c r="F4" s="16">
        <f>IFERROR(SUMPRODUCT((LEFT('Bevételek és kiadások'!A3:A14,7)="2026.02")*('Bevételek és kiadások'!B3:B14="Kiadás")*('Bevételek és kiadások'!I3:I14="Igen")*'Bevételek és kiadások'!F3:F14)/C4,0)</f>
        <v/>
      </c>
      <c r="G4" s="16">
        <f>IFERROR(1-F4,0)</f>
        <v/>
      </c>
    </row>
    <row r="5">
      <c r="A5" s="13" t="inlineStr">
        <is>
          <t>Március</t>
        </is>
      </c>
      <c r="B5" s="6">
        <f>SUMPRODUCT((LEFT('Bevételek és kiadások'!A3:A14,7)="2026.03")*('Bevételek és kiadások'!B3:B14="Bevétel")*'Bevételek és kiadások'!F3:F14)</f>
        <v/>
      </c>
      <c r="C5" s="6">
        <f>SUMPRODUCT((LEFT('Bevételek és kiadások'!A3:A14,7)="2026.03")*('Bevételek és kiadások'!B3:B14="Kiadás")*'Bevételek és kiadások'!F3:F14)</f>
        <v/>
      </c>
      <c r="D5" s="6">
        <f>B5-C5</f>
        <v/>
      </c>
      <c r="E5" s="14">
        <f>IFERROR(D5/B5,0)</f>
        <v/>
      </c>
      <c r="F5" s="14">
        <f>IFERROR(SUMPRODUCT((LEFT('Bevételek és kiadások'!A3:A14,7)="2026.03")*('Bevételek és kiadások'!B3:B14="Kiadás")*('Bevételek és kiadások'!I3:I14="Igen")*'Bevételek és kiadások'!F3:F14)/C5,0)</f>
        <v/>
      </c>
      <c r="G5" s="14">
        <f>IFERROR(1-F5,0)</f>
        <v/>
      </c>
    </row>
    <row r="6">
      <c r="A6" s="15" t="inlineStr">
        <is>
          <t>Április</t>
        </is>
      </c>
      <c r="B6" s="7">
        <f>SUMPRODUCT((LEFT('Bevételek és kiadások'!A3:A14,7)="2026.04")*('Bevételek és kiadások'!B3:B14="Bevétel")*'Bevételek és kiadások'!F3:F14)</f>
        <v/>
      </c>
      <c r="C6" s="7">
        <f>SUMPRODUCT((LEFT('Bevételek és kiadások'!A3:A14,7)="2026.04")*('Bevételek és kiadások'!B3:B14="Kiadás")*'Bevételek és kiadások'!F3:F14)</f>
        <v/>
      </c>
      <c r="D6" s="7">
        <f>B6-C6</f>
        <v/>
      </c>
      <c r="E6" s="16">
        <f>IFERROR(D6/B6,0)</f>
        <v/>
      </c>
      <c r="F6" s="16">
        <f>IFERROR(SUMPRODUCT((LEFT('Bevételek és kiadások'!A3:A14,7)="2026.04")*('Bevételek és kiadások'!B3:B14="Kiadás")*('Bevételek és kiadások'!I3:I14="Igen")*'Bevételek és kiadások'!F3:F14)/C6,0)</f>
        <v/>
      </c>
      <c r="G6" s="16">
        <f>IFERROR(1-F6,0)</f>
        <v/>
      </c>
    </row>
    <row r="7">
      <c r="A7" s="13" t="inlineStr">
        <is>
          <t>Május</t>
        </is>
      </c>
      <c r="B7" s="6">
        <f>SUMPRODUCT((LEFT('Bevételek és kiadások'!A3:A14,7)="2026.05")*('Bevételek és kiadások'!B3:B14="Bevétel")*'Bevételek és kiadások'!F3:F14)</f>
        <v/>
      </c>
      <c r="C7" s="6">
        <f>SUMPRODUCT((LEFT('Bevételek és kiadások'!A3:A14,7)="2026.05")*('Bevételek és kiadások'!B3:B14="Kiadás")*'Bevételek és kiadások'!F3:F14)</f>
        <v/>
      </c>
      <c r="D7" s="6">
        <f>B7-C7</f>
        <v/>
      </c>
      <c r="E7" s="14">
        <f>IFERROR(D7/B7,0)</f>
        <v/>
      </c>
      <c r="F7" s="14">
        <f>IFERROR(SUMPRODUCT((LEFT('Bevételek és kiadások'!A3:A14,7)="2026.05")*('Bevételek és kiadások'!B3:B14="Kiadás")*('Bevételek és kiadások'!I3:I14="Igen")*'Bevételek és kiadások'!F3:F14)/C7,0)</f>
        <v/>
      </c>
      <c r="G7" s="14">
        <f>IFERROR(1-F7,0)</f>
        <v/>
      </c>
    </row>
    <row r="8">
      <c r="A8" s="15" t="inlineStr">
        <is>
          <t>Június</t>
        </is>
      </c>
      <c r="B8" s="7">
        <f>SUMPRODUCT((LEFT('Bevételek és kiadások'!A3:A14,7)="2026.06")*('Bevételek és kiadások'!B3:B14="Bevétel")*'Bevételek és kiadások'!F3:F14)</f>
        <v/>
      </c>
      <c r="C8" s="7">
        <f>SUMPRODUCT((LEFT('Bevételek és kiadások'!A3:A14,7)="2026.06")*('Bevételek és kiadások'!B3:B14="Kiadás")*'Bevételek és kiadások'!F3:F14)</f>
        <v/>
      </c>
      <c r="D8" s="7">
        <f>B8-C8</f>
        <v/>
      </c>
      <c r="E8" s="16">
        <f>IFERROR(D8/B8,0)</f>
        <v/>
      </c>
      <c r="F8" s="16">
        <f>IFERROR(SUMPRODUCT((LEFT('Bevételek és kiadások'!A3:A14,7)="2026.06")*('Bevételek és kiadások'!B3:B14="Kiadás")*('Bevételek és kiadások'!I3:I14="Igen")*'Bevételek és kiadások'!F3:F14)/C8,0)</f>
        <v/>
      </c>
      <c r="G8" s="16">
        <f>IFERROR(1-F8,0)</f>
        <v/>
      </c>
    </row>
    <row r="9">
      <c r="A9" s="17" t="inlineStr">
        <is>
          <t>ÖSSZESEN</t>
        </is>
      </c>
      <c r="B9" s="18">
        <f>SUM(B3:B8)</f>
        <v/>
      </c>
      <c r="C9" s="18">
        <f>SUM(C3:C8)</f>
        <v/>
      </c>
      <c r="D9" s="18">
        <f>SUM(D3:D8)</f>
        <v/>
      </c>
      <c r="E9" s="19">
        <f>IFERROR(AVERAGE(E3:E8),0)</f>
        <v/>
      </c>
      <c r="F9" s="19">
        <f>IFERROR(AVERAGE(F3:F8),0)</f>
        <v/>
      </c>
      <c r="G9" s="19">
        <f>IFERROR(AVERAGE(G3:G8),0)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8" customWidth="1" min="3" max="3"/>
    <col width="18" customWidth="1" min="4" max="4"/>
    <col width="18" customWidth="1" min="5" max="5"/>
    <col width="16" customWidth="1" min="6" max="6"/>
  </cols>
  <sheetData>
    <row r="1" ht="30" customHeight="1">
      <c r="A1" s="1" t="inlineStr">
        <is>
          <t>Kategória-összesítő és Célértékek</t>
        </is>
      </c>
      <c r="B1" s="32" t="n"/>
      <c r="C1" s="32" t="n"/>
      <c r="D1" s="32" t="n"/>
      <c r="E1" s="32" t="n"/>
      <c r="F1" s="33" t="n"/>
    </row>
    <row r="2">
      <c r="A2" s="2" t="inlineStr">
        <is>
          <t>Kategória</t>
        </is>
      </c>
      <c r="B2" s="2" t="inlineStr">
        <is>
          <t>Típus</t>
        </is>
      </c>
      <c r="C2" s="2" t="inlineStr">
        <is>
          <t>Célérték (Ft)</t>
        </is>
      </c>
      <c r="D2" s="2" t="inlineStr">
        <is>
          <t>Tényleges (Ft)</t>
        </is>
      </c>
      <c r="E2" s="2" t="inlineStr">
        <is>
          <t>Eltérés (Ft)</t>
        </is>
      </c>
      <c r="F2" s="2" t="inlineStr">
        <is>
          <t>Teljesülés %</t>
        </is>
      </c>
    </row>
    <row r="3">
      <c r="A3" s="20" t="inlineStr">
        <is>
          <t>Munkabér</t>
        </is>
      </c>
      <c r="B3" s="21" t="inlineStr">
        <is>
          <t>Bevétel</t>
        </is>
      </c>
      <c r="C3" s="5" t="n">
        <v>500000</v>
      </c>
      <c r="D3" s="6">
        <f>IFERROR(SUMPRODUCT(('Bevételek és kiadások'!C3:C14=A3)*('Bevételek és kiadások'!B3:B14=B3)*'Bevételek és kiadások'!F3:F14),0)</f>
        <v/>
      </c>
      <c r="E3" s="6">
        <f>D3-C3</f>
        <v/>
      </c>
      <c r="F3" s="14">
        <f>IFERROR(D3/C3,0)</f>
        <v/>
      </c>
    </row>
    <row r="4">
      <c r="A4" s="22" t="inlineStr">
        <is>
          <t>Családi pótlék</t>
        </is>
      </c>
      <c r="B4" s="23" t="inlineStr">
        <is>
          <t>Bevétel</t>
        </is>
      </c>
      <c r="C4" s="5" t="n">
        <v>40000</v>
      </c>
      <c r="D4" s="7">
        <f>IFERROR(SUMPRODUCT(('Bevételek és kiadások'!C3:C14=A4)*('Bevételek és kiadások'!B3:B14=B4)*'Bevételek és kiadások'!F3:F14),0)</f>
        <v/>
      </c>
      <c r="E4" s="7">
        <f>D4-C4</f>
        <v/>
      </c>
      <c r="F4" s="16">
        <f>IFERROR(D4/C4,0)</f>
        <v/>
      </c>
    </row>
    <row r="5">
      <c r="A5" s="20" t="inlineStr">
        <is>
          <t>Bérleti díj</t>
        </is>
      </c>
      <c r="B5" s="21" t="inlineStr">
        <is>
          <t>Bevétel</t>
        </is>
      </c>
      <c r="C5" s="5" t="n">
        <v>120000</v>
      </c>
      <c r="D5" s="6">
        <f>IFERROR(SUMPRODUCT(('Bevételek és kiadások'!C3:C14=A5)*('Bevételek és kiadások'!B3:B14=B5)*'Bevételek és kiadások'!F3:F14),0)</f>
        <v/>
      </c>
      <c r="E5" s="6">
        <f>D5-C5</f>
        <v/>
      </c>
      <c r="F5" s="14">
        <f>IFERROR(D5/C5,0)</f>
        <v/>
      </c>
    </row>
    <row r="6">
      <c r="A6" s="22" t="inlineStr">
        <is>
          <t>Osztalék</t>
        </is>
      </c>
      <c r="B6" s="23" t="inlineStr">
        <is>
          <t>Bevétel</t>
        </is>
      </c>
      <c r="C6" s="5" t="n">
        <v>200000</v>
      </c>
      <c r="D6" s="7">
        <f>IFERROR(SUMPRODUCT(('Bevételek és kiadások'!C3:C14=A6)*('Bevételek és kiadások'!B3:B14=B6)*'Bevételek és kiadások'!F3:F14),0)</f>
        <v/>
      </c>
      <c r="E6" s="7">
        <f>D6-C6</f>
        <v/>
      </c>
      <c r="F6" s="16">
        <f>IFERROR(D6/C6,0)</f>
        <v/>
      </c>
    </row>
    <row r="7">
      <c r="A7" s="20" t="inlineStr">
        <is>
          <t>Élelmiszer</t>
        </is>
      </c>
      <c r="B7" s="21" t="inlineStr">
        <is>
          <t>Kiadás</t>
        </is>
      </c>
      <c r="C7" s="5" t="n">
        <v>50000</v>
      </c>
      <c r="D7" s="6">
        <f>IFERROR(SUMPRODUCT(('Bevételek és kiadások'!C3:C14=A7)*('Bevételek és kiadások'!B3:B14=B7)*'Bevételek és kiadások'!F3:F14),0)</f>
        <v/>
      </c>
      <c r="E7" s="6">
        <f>D7-C7</f>
        <v/>
      </c>
      <c r="F7" s="14">
        <f>IFERROR(D7/C7,0)</f>
        <v/>
      </c>
    </row>
    <row r="8">
      <c r="A8" s="22" t="inlineStr">
        <is>
          <t>Rezsi</t>
        </is>
      </c>
      <c r="B8" s="23" t="inlineStr">
        <is>
          <t>Kiadás</t>
        </is>
      </c>
      <c r="C8" s="5" t="n">
        <v>70000</v>
      </c>
      <c r="D8" s="7">
        <f>IFERROR(SUMPRODUCT(('Bevételek és kiadások'!C3:C14=A8)*('Bevételek és kiadások'!B3:B14=B8)*'Bevételek és kiadások'!F3:F14),0)</f>
        <v/>
      </c>
      <c r="E8" s="7">
        <f>D8-C8</f>
        <v/>
      </c>
      <c r="F8" s="16">
        <f>IFERROR(D8/C8,0)</f>
        <v/>
      </c>
    </row>
    <row r="9">
      <c r="A9" s="20" t="inlineStr">
        <is>
          <t>Közlekedés</t>
        </is>
      </c>
      <c r="B9" s="21" t="inlineStr">
        <is>
          <t>Kiadás</t>
        </is>
      </c>
      <c r="C9" s="5" t="n">
        <v>20000</v>
      </c>
      <c r="D9" s="6">
        <f>IFERROR(SUMPRODUCT(('Bevételek és kiadások'!C3:C14=A9)*('Bevételek és kiadások'!B3:B14=B9)*'Bevételek és kiadások'!F3:F14),0)</f>
        <v/>
      </c>
      <c r="E9" s="6">
        <f>D9-C9</f>
        <v/>
      </c>
      <c r="F9" s="14">
        <f>IFERROR(D9/C9,0)</f>
        <v/>
      </c>
    </row>
    <row r="10">
      <c r="A10" s="22" t="inlineStr">
        <is>
          <t>Egészség</t>
        </is>
      </c>
      <c r="B10" s="23" t="inlineStr">
        <is>
          <t>Kiadás</t>
        </is>
      </c>
      <c r="C10" s="5" t="n">
        <v>15000</v>
      </c>
      <c r="D10" s="7">
        <f>IFERROR(SUMPRODUCT(('Bevételek és kiadások'!C3:C14=A10)*('Bevételek és kiadások'!B3:B14=B10)*'Bevételek és kiadások'!F3:F14),0)</f>
        <v/>
      </c>
      <c r="E10" s="7">
        <f>D10-C10</f>
        <v/>
      </c>
      <c r="F10" s="16">
        <f>IFERROR(D10/C10,0)</f>
        <v/>
      </c>
    </row>
    <row r="11">
      <c r="A11" s="20" t="inlineStr">
        <is>
          <t>Oktatás</t>
        </is>
      </c>
      <c r="B11" s="21" t="inlineStr">
        <is>
          <t>Kiadás</t>
        </is>
      </c>
      <c r="C11" s="5" t="n">
        <v>40000</v>
      </c>
      <c r="D11" s="6">
        <f>IFERROR(SUMPRODUCT(('Bevételek és kiadások'!C3:C14=A11)*('Bevételek és kiadások'!B3:B14=B11)*'Bevételek és kiadások'!F3:F14),0)</f>
        <v/>
      </c>
      <c r="E11" s="6">
        <f>D11-C11</f>
        <v/>
      </c>
      <c r="F11" s="14">
        <f>IFERROR(D11/C11,0)</f>
        <v/>
      </c>
    </row>
    <row r="12">
      <c r="A12" s="22" t="inlineStr">
        <is>
          <t>Internet</t>
        </is>
      </c>
      <c r="B12" s="23" t="inlineStr">
        <is>
          <t>Kiadás</t>
        </is>
      </c>
      <c r="C12" s="5" t="n">
        <v>10000</v>
      </c>
      <c r="D12" s="7">
        <f>IFERROR(SUMPRODUCT(('Bevételek és kiadások'!C3:C14=A12)*('Bevételek és kiadások'!B3:B14=B12)*'Bevételek és kiadások'!F3:F14),0)</f>
        <v/>
      </c>
      <c r="E12" s="7">
        <f>D12-C12</f>
        <v/>
      </c>
      <c r="F12" s="16">
        <f>IFERROR(D12/C12,0)</f>
        <v/>
      </c>
    </row>
    <row r="13">
      <c r="A13" s="20" t="inlineStr">
        <is>
          <t>Szórakozás</t>
        </is>
      </c>
      <c r="B13" s="21" t="inlineStr">
        <is>
          <t>Kiadás</t>
        </is>
      </c>
      <c r="C13" s="5" t="n">
        <v>25000</v>
      </c>
      <c r="D13" s="6">
        <f>IFERROR(SUMPRODUCT(('Bevételek és kiadások'!C3:C14=A13)*('Bevételek és kiadások'!B3:B14=B13)*'Bevételek és kiadások'!F3:F14),0)</f>
        <v/>
      </c>
      <c r="E13" s="6">
        <f>D13-C13</f>
        <v/>
      </c>
      <c r="F13" s="14">
        <f>IFERROR(D13/C13,0)</f>
        <v/>
      </c>
    </row>
    <row r="14">
      <c r="A14" s="22" t="inlineStr">
        <is>
          <t>Megtakarítás</t>
        </is>
      </c>
      <c r="B14" s="23" t="inlineStr">
        <is>
          <t>Kiadás</t>
        </is>
      </c>
      <c r="C14" s="5" t="n">
        <v>50000</v>
      </c>
      <c r="D14" s="7">
        <f>IFERROR(SUMPRODUCT(('Bevételek és kiadások'!C3:C14=A14)*('Bevételek és kiadások'!B3:B14=B14)*'Bevételek és kiadások'!F3:F14),0)</f>
        <v/>
      </c>
      <c r="E14" s="7">
        <f>D14-C14</f>
        <v/>
      </c>
      <c r="F14" s="16">
        <f>IFERROR(D14/C14,0)</f>
        <v/>
      </c>
    </row>
  </sheetData>
  <mergeCells count="1">
    <mergeCell ref="A1:F1"/>
  </mergeCells>
  <conditionalFormatting sqref="E3:E14">
    <cfRule type="expression" priority="1" dxfId="0" stopIfTrue="1">
      <formula>E3&lt;0</formula>
    </cfRule>
    <cfRule type="expression" priority="2" dxfId="1" stopIfTrue="1">
      <formula>E3&gt;0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  <col width="20" customWidth="1" min="3" max="3"/>
  </cols>
  <sheetData>
    <row r="1" ht="32" customHeight="1">
      <c r="A1" s="1" t="inlineStr">
        <is>
          <t>Útmutató – Családi Költségvetés Sablon</t>
        </is>
      </c>
      <c r="B1" s="32" t="n"/>
      <c r="C1" s="32" t="n"/>
      <c r="D1" s="32" t="n"/>
      <c r="E1" s="33" t="n"/>
    </row>
    <row r="2"/>
    <row r="3" ht="24" customHeight="1">
      <c r="A3" s="24" t="inlineStr">
        <is>
          <t>ÁLTALÁNOS TUDNIVALÓK</t>
        </is>
      </c>
      <c r="B3" s="33" t="n"/>
    </row>
    <row r="4" ht="36" customHeight="1">
      <c r="A4" s="26" t="inlineStr">
        <is>
          <t>Sárga mezők</t>
        </is>
      </c>
      <c r="B4" s="27" t="inlineStr">
        <is>
          <t>A sárga hátterű mezők kitöltendők – ezekbe kell beírni az adatokat. A képleteket tartalmazó cellák ne felülírásra kerüljenek!</t>
        </is>
      </c>
    </row>
    <row r="5" ht="36" customHeight="1">
      <c r="A5" s="28" t="inlineStr">
        <is>
          <t>Típus megadása</t>
        </is>
      </c>
      <c r="B5" s="29" t="inlineStr">
        <is>
          <t>Minden sornál válassza ki a Típus oszlopban: 'Bevétel' vagy 'Kiadás'. A legördülő menü automatikusan elérhető.</t>
        </is>
      </c>
    </row>
    <row r="6" ht="36" customHeight="1">
      <c r="A6" s="26" t="inlineStr">
        <is>
          <t>Dátum formátum</t>
        </is>
      </c>
      <c r="B6" s="27" t="inlineStr">
        <is>
          <t>A dátumokat ÉÉÉÉ.HH.NN. formátumban adja meg (pl. 2026.06.16.), ponttal a végén.</t>
        </is>
      </c>
    </row>
    <row r="7" ht="8" customHeight="1"/>
    <row r="8" ht="24" customHeight="1">
      <c r="A8" s="24" t="inlineStr">
        <is>
          <t>LAPOK LEÍRÁSA</t>
        </is>
      </c>
      <c r="B8" s="33" t="n"/>
    </row>
    <row r="9" ht="36" customHeight="1">
      <c r="A9" s="28" t="inlineStr">
        <is>
          <t>Bevételek és kiadások</t>
        </is>
      </c>
      <c r="B9" s="29" t="inlineStr">
        <is>
          <t>A fő adatlap. Ide kerülnek az összes bevétel és kiadás tételei. Az 'Előjeles összeg' oszlop automatikus – kiadásoknál negatív értéket mutat.</t>
        </is>
      </c>
    </row>
    <row r="10" ht="36" customHeight="1">
      <c r="A10" s="26" t="inlineStr">
        <is>
          <t>Havi összesítő</t>
        </is>
      </c>
      <c r="B10" s="27" t="inlineStr">
        <is>
          <t>Automatikusan összesíti a havi bevételeket, kiadásokat és megtakarítást a fő lapról. Tartalmaz diagramokat is.</t>
        </is>
      </c>
    </row>
    <row r="11" ht="36" customHeight="1">
      <c r="A11" s="28" t="inlineStr">
        <is>
          <t>Kategóriák</t>
        </is>
      </c>
      <c r="B11" s="29" t="inlineStr">
        <is>
          <t>A kategóriánkénti célértékek és tényleges összegek összehasonlítása. A célértékek oszlopa módosítható (sárga).</t>
        </is>
      </c>
    </row>
    <row r="12" ht="8" customHeight="1"/>
    <row r="13" ht="24" customHeight="1">
      <c r="A13" s="24" t="inlineStr">
        <is>
          <t>HÓNAPVÁLTÁS / ÚJ HÓNAP</t>
        </is>
      </c>
      <c r="B13" s="33" t="n"/>
    </row>
    <row r="14" ht="36" customHeight="1">
      <c r="A14" s="26" t="inlineStr">
        <is>
          <t>Adatok bővítése</t>
        </is>
      </c>
      <c r="B14" s="27" t="inlineStr">
        <is>
          <t>Minden hónapban egyszerűen adjon hozzá új sorokat a 'Bevételek és kiadások' laphoz. A dátum alapján a Havi összesítő automatikusan frissül.</t>
        </is>
      </c>
    </row>
    <row r="15" ht="36" customHeight="1">
      <c r="A15" s="28" t="inlineStr">
        <is>
          <t>Kategória bővítése</t>
        </is>
      </c>
      <c r="B15" s="29" t="inlineStr">
        <is>
          <t>Új kategória hozzáadásához írja be a 'Kategóriák' lapra a kategória nevét és típusát, majd adjon meg célértéket.</t>
        </is>
      </c>
    </row>
    <row r="16" ht="8" customHeight="1"/>
    <row r="17" ht="24" customHeight="1">
      <c r="A17" s="24" t="inlineStr">
        <is>
          <t>MEGTAKARÍTÁS FIGYELÉSE</t>
        </is>
      </c>
      <c r="B17" s="33" t="n"/>
    </row>
    <row r="18" ht="36" customHeight="1">
      <c r="A18" s="26" t="inlineStr">
        <is>
          <t>Megtakarítási arány</t>
        </is>
      </c>
      <c r="B18" s="27" t="inlineStr">
        <is>
          <t>A Havi összesítő lapom a megtakarítási arányt %-ban mutatja. Cél: legalább 10-20% legyen a nettó bevételhez képest.</t>
        </is>
      </c>
    </row>
    <row r="19" ht="36" customHeight="1">
      <c r="A19" s="28" t="inlineStr">
        <is>
          <t>Fix vs. változó kiadás</t>
        </is>
      </c>
      <c r="B19" s="29" t="inlineStr">
        <is>
          <t>A 'Havi fix? Igen' jelölésű tételek fix kiadásnak minősülnek. A Havi összesítőn ez arányosan kimutatásra kerül.</t>
        </is>
      </c>
    </row>
    <row r="20" ht="36" customHeight="1">
      <c r="A20" s="26" t="inlineStr">
        <is>
          <t>Figyelmeztetés</t>
        </is>
      </c>
      <c r="B20" s="27" t="inlineStr">
        <is>
          <t>Ha az Eltérés oszlop a Kategóriák lapon piros, a tényleges összeg meghaladja a tervezett célértéket!</t>
        </is>
      </c>
    </row>
    <row r="21" ht="8" customHeight="1"/>
    <row r="22" ht="24" customHeight="1">
      <c r="A22" s="24" t="inlineStr">
        <is>
          <t>VÁLLALKOZÓI BEVÉTELEK</t>
        </is>
      </c>
      <c r="B22" s="33" t="n"/>
    </row>
    <row r="23" ht="36" customHeight="1">
      <c r="A23" s="28" t="inlineStr">
        <is>
          <t>NAV / e-számla</t>
        </is>
      </c>
      <c r="B23" s="29" t="inlineStr">
        <is>
          <t>Ha vállalkozói bevétel (KATA, Kft. osztalék, számlás jövedelem) is szerepel, azt a 'Kategória' mezőben külön jelölje (pl. 'Osztalék', 'Vállalkozói bevétel').</t>
        </is>
      </c>
    </row>
    <row r="24" ht="36" customHeight="1">
      <c r="A24" s="26" t="inlineStr">
        <is>
          <t>ÁFA figyelem</t>
        </is>
      </c>
      <c r="B24" s="27" t="inlineStr">
        <is>
          <t>Számlás vállalkozóknál az ÁFA (27%) nem személyes bevétel – csak a nettó összeget könyvelje be!</t>
        </is>
      </c>
    </row>
    <row r="25" ht="36" customHeight="1">
      <c r="A25" s="28" t="inlineStr">
        <is>
          <t>Társasági adó</t>
        </is>
      </c>
      <c r="B25" s="29" t="inlineStr">
        <is>
          <t>Kft. esetén a társasági adó (9%) és az SZJA a könyvelő dolga – a sablon csak a személyes pénzforgalmat követi.</t>
        </is>
      </c>
    </row>
    <row r="26" ht="8" customHeight="1"/>
    <row r="27" ht="24" customHeight="1">
      <c r="A27" s="24" t="inlineStr">
        <is>
          <t>TIPPEK</t>
        </is>
      </c>
      <c r="B27" s="33" t="n"/>
    </row>
    <row r="28" ht="36" customHeight="1">
      <c r="A28" s="26" t="inlineStr">
        <is>
          <t>Rendszeres rögzítés</t>
        </is>
      </c>
      <c r="B28" s="27" t="inlineStr">
        <is>
          <t>Hetente egyszer rögzítse a kiadásokat – így pontos képet kap a havi pénzforgalomról.</t>
        </is>
      </c>
    </row>
    <row r="29" ht="36" customHeight="1">
      <c r="A29" s="28" t="inlineStr">
        <is>
          <t>Bankszámlakivonat</t>
        </is>
      </c>
      <c r="B29" s="29" t="inlineStr">
        <is>
          <t>Hónap végén vesse össze a sablon egyenlegét a bankszámlakivonattal az ellenőrzéshez.</t>
        </is>
      </c>
    </row>
    <row r="30" ht="36" customHeight="1">
      <c r="A30" s="26" t="inlineStr">
        <is>
          <t>Másolás új évre</t>
        </is>
      </c>
      <c r="B30" s="27" t="inlineStr">
        <is>
          <t>Az egész munkafüzet másolható új évre – egyszerűen törölje a 'Bevételek és kiadások' lap mintasorait.</t>
        </is>
      </c>
    </row>
    <row r="31"/>
    <row r="32">
      <c r="A32" s="30" t="inlineStr">
        <is>
          <t>Verzió:</t>
        </is>
      </c>
      <c r="B32" s="31" t="inlineStr">
        <is>
          <t>Családi Költségvetés sablon v1.0 – 2026 | openpyxl alapú</t>
        </is>
      </c>
    </row>
  </sheetData>
  <mergeCells count="7">
    <mergeCell ref="A1:E1"/>
    <mergeCell ref="A3:B3"/>
    <mergeCell ref="A8:B8"/>
    <mergeCell ref="A13:B13"/>
    <mergeCell ref="A17:B17"/>
    <mergeCell ref="A22:B22"/>
    <mergeCell ref="A27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2026-06-22T05:01:06Z</dcterms:created>
  <dcterms:modified xmlns:dcterms="http://purl.org/dc/terms/" xmlns:xsi="http://www.w3.org/2001/XMLSchema-instance" xsi:type="dcterms:W3CDTF">2026-06-22T05:01:06Z</dcterms:modified>
</cp:coreProperties>
</file>