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Ügyfelek" sheetId="1" state="visible" r:id="rId1"/>
    <sheet xmlns:r="http://schemas.openxmlformats.org/officeDocument/2006/relationships" name="Értékesítési tölcsér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&quot;Ft&quot;"/>
  </numFmts>
  <fonts count="8">
    <font>
      <name val="Calibri"/>
      <family val="2"/>
      <color theme="1"/>
      <sz val="11"/>
      <scheme val="minor"/>
    </font>
    <font>
      <b val="1"/>
      <color rgb="000F766E"/>
      <sz val="15"/>
    </font>
    <font>
      <b val="1"/>
      <color rgb="00FFFFFF"/>
      <sz val="11"/>
    </font>
    <font>
      <sz val="10"/>
    </font>
    <font>
      <b val="1"/>
      <sz val="10"/>
    </font>
    <font>
      <b val="1"/>
      <color rgb="00FFFFFF"/>
    </font>
    <font>
      <b val="1"/>
      <color rgb="000F766E"/>
      <sz val="12"/>
    </font>
    <font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/>
    </xf>
    <xf numFmtId="0" fontId="5" fillId="4" borderId="1" pivotButton="0" quotePrefix="0" xfId="0"/>
    <xf numFmtId="164" fontId="5" fillId="4" borderId="1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9" fontId="3" fillId="0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9" fontId="3" fillId="3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6" fillId="0" borderId="1" applyAlignment="1" pivotButton="0" quotePrefix="0" xfId="0">
      <alignment horizontal="center" vertical="center"/>
    </xf>
    <xf numFmtId="164" fontId="6" fillId="0" borderId="1" applyAlignment="1" pivotButton="0" quotePrefix="0" xfId="0">
      <alignment horizontal="center" vertical="center"/>
    </xf>
    <xf numFmtId="9" fontId="6" fillId="0" borderId="1" applyAlignment="1" pivotButton="0" quotePrefix="0" xfId="0">
      <alignment horizontal="center" vertical="center"/>
    </xf>
    <xf numFmtId="0" fontId="7" fillId="4" borderId="0" pivotButton="0" quotePrefix="0" xfId="0"/>
    <xf numFmtId="0" fontId="0" fillId="4" borderId="0" pivotButton="0" quotePrefix="0" xfId="0"/>
    <xf numFmtId="0" fontId="3" fillId="0" borderId="1" pivotButton="0" quotePrefix="0" xfId="0"/>
    <xf numFmtId="164" fontId="3" fillId="0" borderId="1" pivotButton="0" quotePrefix="0" xfId="0"/>
    <xf numFmtId="0" fontId="3" fillId="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Ügyfelek megoszlása kategória szerint</a:t>
            </a:r>
          </a:p>
        </rich>
      </tx>
    </title>
    <plotArea>
      <pieChart>
        <varyColors val="1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'Dashboard'!$A$13:$A$15</f>
            </numRef>
          </cat>
          <val>
            <numRef>
              <f>'Dashboard'!$B$13:$B$15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Várható érték fázis szerint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'Dashboard'!$D$13:$D$18</f>
            </numRef>
          </cat>
          <val>
            <numRef>
              <f>'Dashboard'!$E$13:$E$18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Fázis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20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24" customWidth="1" min="2" max="2"/>
    <col width="18" customWidth="1" min="3" max="3"/>
    <col width="18" customWidth="1" min="4" max="4"/>
    <col width="12" customWidth="1" min="5" max="5"/>
    <col width="15" customWidth="1" min="6" max="6"/>
    <col width="26" customWidth="1" min="7" max="7"/>
    <col width="11" customWidth="1" min="8" max="8"/>
    <col width="12" customWidth="1" min="9" max="9"/>
    <col width="15" customWidth="1" min="10" max="10"/>
    <col width="16" customWidth="1" min="11" max="11"/>
    <col width="18" customWidth="1" min="12" max="12"/>
    <col width="30" customWidth="1" min="13" max="13"/>
  </cols>
  <sheetData>
    <row r="1" ht="26" customHeight="1">
      <c r="A1" s="1" t="inlineStr">
        <is>
          <t>KKV CRM ÜGYFÉLTÖRZS</t>
        </is>
      </c>
    </row>
    <row r="2">
      <c r="A2" s="2" t="inlineStr">
        <is>
          <t>Sorszám</t>
        </is>
      </c>
      <c r="B2" s="2" t="inlineStr">
        <is>
          <t>Cégnév</t>
        </is>
      </c>
      <c r="C2" s="2" t="inlineStr">
        <is>
          <t>Kapcsolattartó</t>
        </is>
      </c>
      <c r="D2" s="2" t="inlineStr">
        <is>
          <t>Beosztás</t>
        </is>
      </c>
      <c r="E2" s="2" t="inlineStr">
        <is>
          <t>Város</t>
        </is>
      </c>
      <c r="F2" s="2" t="inlineStr">
        <is>
          <t>Telefon</t>
        </is>
      </c>
      <c r="G2" s="2" t="inlineStr">
        <is>
          <t>Email</t>
        </is>
      </c>
      <c r="H2" s="2" t="inlineStr">
        <is>
          <t>Kategória</t>
        </is>
      </c>
      <c r="I2" s="2" t="inlineStr">
        <is>
          <t>Státusz</t>
        </is>
      </c>
      <c r="J2" s="2" t="inlineStr">
        <is>
          <t>Utolsó kapcsolat</t>
        </is>
      </c>
      <c r="K2" s="2" t="inlineStr">
        <is>
          <t>Következő teendő</t>
        </is>
      </c>
      <c r="L2" s="2" t="inlineStr">
        <is>
          <t>Éves árbevétel (Ft)</t>
        </is>
      </c>
      <c r="M2" s="2" t="inlineStr">
        <is>
          <t>Megjegyzés</t>
        </is>
      </c>
    </row>
    <row r="3">
      <c r="A3" s="3" t="n">
        <v>1</v>
      </c>
      <c r="B3" s="4" t="inlineStr">
        <is>
          <t>Nagy Kereskedő Kft.</t>
        </is>
      </c>
      <c r="C3" s="4" t="inlineStr">
        <is>
          <t>Nagy Péter</t>
        </is>
      </c>
      <c r="D3" s="4" t="inlineStr">
        <is>
          <t>Ügyvezető</t>
        </is>
      </c>
      <c r="E3" s="3" t="inlineStr">
        <is>
          <t>Budapest</t>
        </is>
      </c>
      <c r="F3" s="3" t="inlineStr">
        <is>
          <t>+36301234567</t>
        </is>
      </c>
      <c r="G3" s="4" t="inlineStr">
        <is>
          <t>nagy.peter@nagyker.hu</t>
        </is>
      </c>
      <c r="H3" s="3" t="inlineStr">
        <is>
          <t>A</t>
        </is>
      </c>
      <c r="I3" s="3" t="inlineStr">
        <is>
          <t>Aktív</t>
        </is>
      </c>
      <c r="J3" s="3" t="inlineStr">
        <is>
          <t>2026.06.10.</t>
        </is>
      </c>
      <c r="K3" s="3" t="inlineStr">
        <is>
          <t>2026.07.28.</t>
        </is>
      </c>
      <c r="L3" s="5" t="n">
        <v>18500000</v>
      </c>
      <c r="M3" s="4" t="inlineStr">
        <is>
          <t>Kiemelt partner, éves szerződés</t>
        </is>
      </c>
    </row>
    <row r="4">
      <c r="A4" s="6" t="n">
        <v>2</v>
      </c>
      <c r="B4" s="7" t="inlineStr">
        <is>
          <t>Kovács Építő Bt.</t>
        </is>
      </c>
      <c r="C4" s="7" t="inlineStr">
        <is>
          <t>Kovács Anna</t>
        </is>
      </c>
      <c r="D4" s="7" t="inlineStr">
        <is>
          <t>Beszerzési vezető</t>
        </is>
      </c>
      <c r="E4" s="6" t="inlineStr">
        <is>
          <t>Debrecen</t>
        </is>
      </c>
      <c r="F4" s="6" t="inlineStr">
        <is>
          <t>+36209876543</t>
        </is>
      </c>
      <c r="G4" s="7" t="inlineStr">
        <is>
          <t>kovacs.anna@kovacsepito.hu</t>
        </is>
      </c>
      <c r="H4" s="6" t="inlineStr">
        <is>
          <t>B</t>
        </is>
      </c>
      <c r="I4" s="6" t="inlineStr">
        <is>
          <t>Aktív</t>
        </is>
      </c>
      <c r="J4" s="6" t="inlineStr">
        <is>
          <t>2026.06.15.</t>
        </is>
      </c>
      <c r="K4" s="6" t="inlineStr">
        <is>
          <t>2026.07.30.</t>
        </is>
      </c>
      <c r="L4" s="8" t="n">
        <v>7200000</v>
      </c>
      <c r="M4" s="7" t="inlineStr">
        <is>
          <t>Ajánlatra vár</t>
        </is>
      </c>
    </row>
    <row r="5">
      <c r="A5" s="3" t="n">
        <v>3</v>
      </c>
      <c r="B5" s="4" t="inlineStr">
        <is>
          <t>Szabó Gábor E.V.</t>
        </is>
      </c>
      <c r="C5" s="4" t="inlineStr">
        <is>
          <t>Szabó Gábor</t>
        </is>
      </c>
      <c r="D5" s="4" t="inlineStr">
        <is>
          <t>Tulajdonos</t>
        </is>
      </c>
      <c r="E5" s="3" t="inlineStr">
        <is>
          <t>Szeged</t>
        </is>
      </c>
      <c r="F5" s="3" t="inlineStr">
        <is>
          <t>+36701112233</t>
        </is>
      </c>
      <c r="G5" s="4" t="inlineStr">
        <is>
          <t>szabo.gabor@gmail.com</t>
        </is>
      </c>
      <c r="H5" s="3" t="inlineStr">
        <is>
          <t>C</t>
        </is>
      </c>
      <c r="I5" s="3" t="inlineStr">
        <is>
          <t>Potenciális</t>
        </is>
      </c>
      <c r="J5" s="3" t="inlineStr">
        <is>
          <t>2026.05.20.</t>
        </is>
      </c>
      <c r="K5" s="3" t="inlineStr">
        <is>
          <t>2026.08.02.</t>
        </is>
      </c>
      <c r="L5" s="5" t="n">
        <v>1500000</v>
      </c>
      <c r="M5" s="4" t="inlineStr">
        <is>
          <t>Első kapcsolatfelvétel</t>
        </is>
      </c>
    </row>
    <row r="6">
      <c r="A6" s="6" t="n">
        <v>4</v>
      </c>
      <c r="B6" s="7" t="inlineStr">
        <is>
          <t>Tóth Digital Kft.</t>
        </is>
      </c>
      <c r="C6" s="7" t="inlineStr">
        <is>
          <t>Tóth Erzsébet</t>
        </is>
      </c>
      <c r="D6" s="7" t="inlineStr">
        <is>
          <t>Marketing vezető</t>
        </is>
      </c>
      <c r="E6" s="6" t="inlineStr">
        <is>
          <t>Miskolc</t>
        </is>
      </c>
      <c r="F6" s="6" t="inlineStr">
        <is>
          <t>+36304445566</t>
        </is>
      </c>
      <c r="G6" s="7" t="inlineStr">
        <is>
          <t>toth.erzsebet@tothdigital.hu</t>
        </is>
      </c>
      <c r="H6" s="6" t="inlineStr">
        <is>
          <t>A</t>
        </is>
      </c>
      <c r="I6" s="6" t="inlineStr">
        <is>
          <t>Aktív</t>
        </is>
      </c>
      <c r="J6" s="6" t="inlineStr">
        <is>
          <t>2026.07.01.</t>
        </is>
      </c>
      <c r="K6" s="6" t="inlineStr">
        <is>
          <t>2026.07.25.</t>
        </is>
      </c>
      <c r="L6" s="8" t="n">
        <v>24300000</v>
      </c>
      <c r="M6" s="7" t="inlineStr">
        <is>
          <t>Új projekt indul</t>
        </is>
      </c>
    </row>
    <row r="7">
      <c r="A7" s="3" t="n">
        <v>5</v>
      </c>
      <c r="B7" s="4" t="inlineStr">
        <is>
          <t>Horváth Ipari Kft.</t>
        </is>
      </c>
      <c r="C7" s="4" t="inlineStr">
        <is>
          <t>Horváth Zoltán</t>
        </is>
      </c>
      <c r="D7" s="4" t="inlineStr">
        <is>
          <t>Ügyvezető</t>
        </is>
      </c>
      <c r="E7" s="3" t="inlineStr">
        <is>
          <t>Pécs</t>
        </is>
      </c>
      <c r="F7" s="3" t="inlineStr">
        <is>
          <t>+36208887799</t>
        </is>
      </c>
      <c r="G7" s="4" t="inlineStr">
        <is>
          <t>horvath.zoltan@horvathipari.hu</t>
        </is>
      </c>
      <c r="H7" s="3" t="inlineStr">
        <is>
          <t>B</t>
        </is>
      </c>
      <c r="I7" s="3" t="inlineStr">
        <is>
          <t>Aktív</t>
        </is>
      </c>
      <c r="J7" s="3" t="inlineStr">
        <is>
          <t>2026.06.28.</t>
        </is>
      </c>
      <c r="K7" s="3" t="inlineStr">
        <is>
          <t>2026.08.05.</t>
        </is>
      </c>
      <c r="L7" s="5" t="n">
        <v>9800000</v>
      </c>
      <c r="M7" s="4" t="inlineStr">
        <is>
          <t>Szerződés hosszabbítás</t>
        </is>
      </c>
    </row>
    <row r="8">
      <c r="A8" s="6" t="n">
        <v>6</v>
      </c>
      <c r="B8" s="7" t="inlineStr">
        <is>
          <t>Kiss Logisztika Bt.</t>
        </is>
      </c>
      <c r="C8" s="7" t="inlineStr">
        <is>
          <t>Kiss Mária</t>
        </is>
      </c>
      <c r="D8" s="7" t="inlineStr">
        <is>
          <t>Logisztikai vezető</t>
        </is>
      </c>
      <c r="E8" s="6" t="inlineStr">
        <is>
          <t>Győr</t>
        </is>
      </c>
      <c r="F8" s="6" t="inlineStr">
        <is>
          <t>+36703334455</t>
        </is>
      </c>
      <c r="G8" s="7" t="inlineStr">
        <is>
          <t>kiss.maria@kisslog.hu</t>
        </is>
      </c>
      <c r="H8" s="6" t="inlineStr">
        <is>
          <t>C</t>
        </is>
      </c>
      <c r="I8" s="6" t="inlineStr">
        <is>
          <t>Inaktív</t>
        </is>
      </c>
      <c r="J8" s="6" t="inlineStr">
        <is>
          <t>2026.03.12.</t>
        </is>
      </c>
      <c r="K8" s="6" t="inlineStr">
        <is>
          <t>2026.09.01.</t>
        </is>
      </c>
      <c r="L8" s="8" t="n">
        <v>2100000</v>
      </c>
      <c r="M8" s="7" t="inlineStr">
        <is>
          <t>Fél éve nincs kapcsolat</t>
        </is>
      </c>
    </row>
    <row r="9">
      <c r="A9" s="3" t="n">
        <v>7</v>
      </c>
      <c r="B9" s="4" t="inlineStr">
        <is>
          <t>Varga Solutions Kft.</t>
        </is>
      </c>
      <c r="C9" s="4" t="inlineStr">
        <is>
          <t>Varga József</t>
        </is>
      </c>
      <c r="D9" s="4" t="inlineStr">
        <is>
          <t>IT vezető</t>
        </is>
      </c>
      <c r="E9" s="3" t="inlineStr">
        <is>
          <t>Budapest</t>
        </is>
      </c>
      <c r="F9" s="3" t="inlineStr">
        <is>
          <t>+36301239988</t>
        </is>
      </c>
      <c r="G9" s="4" t="inlineStr">
        <is>
          <t>varga.jozsef@vargasol.hu</t>
        </is>
      </c>
      <c r="H9" s="3" t="inlineStr">
        <is>
          <t>A</t>
        </is>
      </c>
      <c r="I9" s="3" t="inlineStr">
        <is>
          <t>Aktív</t>
        </is>
      </c>
      <c r="J9" s="3" t="inlineStr">
        <is>
          <t>2026.07.10.</t>
        </is>
      </c>
      <c r="K9" s="3" t="inlineStr">
        <is>
          <t>2026.07.24.</t>
        </is>
      </c>
      <c r="L9" s="5" t="n">
        <v>31200000</v>
      </c>
      <c r="M9" s="4" t="inlineStr">
        <is>
          <t>Stratégiai ügyfél</t>
        </is>
      </c>
    </row>
    <row r="10">
      <c r="A10" s="6" t="n">
        <v>8</v>
      </c>
      <c r="B10" s="7" t="inlineStr">
        <is>
          <t>Molnár Textil Kft.</t>
        </is>
      </c>
      <c r="C10" s="7" t="inlineStr">
        <is>
          <t>Molnár Ildikó</t>
        </is>
      </c>
      <c r="D10" s="7" t="inlineStr">
        <is>
          <t>Beszerzési vezető</t>
        </is>
      </c>
      <c r="E10" s="6" t="inlineStr">
        <is>
          <t>Szeged</t>
        </is>
      </c>
      <c r="F10" s="6" t="inlineStr">
        <is>
          <t>+36209871122</t>
        </is>
      </c>
      <c r="G10" s="7" t="inlineStr">
        <is>
          <t>molnar.ildiko@molnartextil.hu</t>
        </is>
      </c>
      <c r="H10" s="6" t="inlineStr">
        <is>
          <t>B</t>
        </is>
      </c>
      <c r="I10" s="6" t="inlineStr">
        <is>
          <t>Aktív</t>
        </is>
      </c>
      <c r="J10" s="6" t="inlineStr">
        <is>
          <t>2026.06.05.</t>
        </is>
      </c>
      <c r="K10" s="6" t="inlineStr">
        <is>
          <t>2026.07.29.</t>
        </is>
      </c>
      <c r="L10" s="8" t="n">
        <v>6400000</v>
      </c>
      <c r="M10" s="7" t="inlineStr">
        <is>
          <t>Árajánlat kiküldve</t>
        </is>
      </c>
    </row>
    <row r="11">
      <c r="A11" s="3" t="n">
        <v>9</v>
      </c>
      <c r="B11" s="4" t="inlineStr">
        <is>
          <t>Balogh Consulting E.V.</t>
        </is>
      </c>
      <c r="C11" s="4" t="inlineStr">
        <is>
          <t>Balogh Tamás</t>
        </is>
      </c>
      <c r="D11" s="4" t="inlineStr">
        <is>
          <t>Tulajdonos</t>
        </is>
      </c>
      <c r="E11" s="3" t="inlineStr">
        <is>
          <t>Debrecen</t>
        </is>
      </c>
      <c r="F11" s="3" t="inlineStr">
        <is>
          <t>+36701119933</t>
        </is>
      </c>
      <c r="G11" s="4" t="inlineStr">
        <is>
          <t>balogh.tamas@baloghconsulting.hu</t>
        </is>
      </c>
      <c r="H11" s="3" t="inlineStr">
        <is>
          <t>C</t>
        </is>
      </c>
      <c r="I11" s="3" t="inlineStr">
        <is>
          <t>Potenciális</t>
        </is>
      </c>
      <c r="J11" s="3" t="inlineStr">
        <is>
          <t>2026.05.30.</t>
        </is>
      </c>
      <c r="K11" s="3" t="inlineStr">
        <is>
          <t>2026.08.10.</t>
        </is>
      </c>
      <c r="L11" s="5" t="n">
        <v>1800000</v>
      </c>
      <c r="M11" s="4" t="inlineStr">
        <is>
          <t>Bemutatkozó tárgyalás</t>
        </is>
      </c>
    </row>
    <row r="12">
      <c r="A12" s="9" t="inlineStr">
        <is>
          <t>Összesen</t>
        </is>
      </c>
      <c r="B12" s="19" t="n"/>
      <c r="C12" s="19" t="n"/>
      <c r="D12" s="19" t="n"/>
      <c r="E12" s="19" t="n"/>
      <c r="F12" s="19" t="n"/>
      <c r="G12" s="19" t="n"/>
      <c r="H12" s="19" t="n"/>
      <c r="I12" s="19" t="n"/>
      <c r="J12" s="19" t="n"/>
      <c r="K12" s="20" t="n"/>
      <c r="L12" s="11">
        <f>SUM(L3:L11)</f>
        <v/>
      </c>
      <c r="M12" s="10" t="n"/>
    </row>
    <row r="13">
      <c r="A13" s="12" t="inlineStr">
        <is>
          <t>Aktív ügyfelek száma:</t>
        </is>
      </c>
      <c r="C13" s="13">
        <f>COUNTIF(I3:I11,"Aktív")</f>
        <v/>
      </c>
    </row>
  </sheetData>
  <mergeCells count="3">
    <mergeCell ref="A1:M1"/>
    <mergeCell ref="A12:K12"/>
    <mergeCell ref="A13:B13"/>
  </mergeCells>
  <conditionalFormatting sqref="K3:K11">
    <cfRule type="expression" priority="1" dxfId="0" stopIfTrue="1">
      <formula>AND(K3&lt;&gt;"",K3&lt;TODAY())</formula>
    </cfRule>
  </conditionalFormatting>
  <conditionalFormatting sqref="H3:H11">
    <cfRule type="expression" priority="2" dxfId="1" stopIfTrue="1">
      <formula>H3="A"</formula>
    </cfRule>
  </conditionalFormatting>
  <dataValidations count="2">
    <dataValidation sqref="H3:H11" showErrorMessage="1" showInputMessage="1" allowBlank="1" type="list">
      <formula1>"A,B,C"</formula1>
    </dataValidation>
    <dataValidation sqref="I3:I11" showErrorMessage="1" showInputMessage="1" allowBlank="1" type="list">
      <formula1>"Aktív,Inaktív,Potenciális"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22" customWidth="1" min="3" max="3"/>
    <col width="26" customWidth="1" min="4" max="4"/>
    <col width="15" customWidth="1" min="5" max="5"/>
    <col width="18" customWidth="1" min="6" max="6"/>
    <col width="13" customWidth="1" min="7" max="7"/>
    <col width="18" customWidth="1" min="8" max="8"/>
    <col width="14" customWidth="1" min="9" max="9"/>
    <col width="18" customWidth="1" min="10" max="10"/>
    <col width="12" customWidth="1" min="11" max="11"/>
  </cols>
  <sheetData>
    <row r="1" ht="26" customHeight="1">
      <c r="A1" s="1" t="inlineStr">
        <is>
          <t>ÉRTÉKESÍTÉSI TÖLCSÉR / ÜGYLETEK</t>
        </is>
      </c>
    </row>
    <row r="2">
      <c r="A2" s="2" t="inlineStr">
        <is>
          <t>Ügylet ID</t>
        </is>
      </c>
      <c r="B2" s="2" t="inlineStr">
        <is>
          <t>Ügyfél azon.</t>
        </is>
      </c>
      <c r="C2" s="2" t="inlineStr">
        <is>
          <t>Cégnév</t>
        </is>
      </c>
      <c r="D2" s="2" t="inlineStr">
        <is>
          <t>Ügylet neve</t>
        </is>
      </c>
      <c r="E2" s="2" t="inlineStr">
        <is>
          <t>Fázis</t>
        </is>
      </c>
      <c r="F2" s="2" t="inlineStr">
        <is>
          <t>Várható érték (Ft)</t>
        </is>
      </c>
      <c r="G2" s="2" t="inlineStr">
        <is>
          <t>Valószínűség</t>
        </is>
      </c>
      <c r="H2" s="2" t="inlineStr">
        <is>
          <t>Várható bevétel (Ft)</t>
        </is>
      </c>
      <c r="I2" s="2" t="inlineStr">
        <is>
          <t>Várható zárás</t>
        </is>
      </c>
      <c r="J2" s="2" t="inlineStr">
        <is>
          <t>Felelős értékesítő</t>
        </is>
      </c>
      <c r="K2" s="2" t="inlineStr">
        <is>
          <t>Státusz</t>
        </is>
      </c>
    </row>
    <row r="3">
      <c r="A3" s="3" t="inlineStr">
        <is>
          <t>U-001</t>
        </is>
      </c>
      <c r="B3" s="3" t="n">
        <v>1</v>
      </c>
      <c r="C3" s="3">
        <f>IFERROR(VLOOKUP(B3,Ügyfelek!A$3:B$11,2,FALSE),"")</f>
        <v/>
      </c>
      <c r="D3" s="4" t="inlineStr">
        <is>
          <t>Éves keretszerződés</t>
        </is>
      </c>
      <c r="E3" s="3" t="inlineStr">
        <is>
          <t>Tárgyalás</t>
        </is>
      </c>
      <c r="F3" s="14" t="n">
        <v>12000000</v>
      </c>
      <c r="G3" s="15" t="n">
        <v>0.7</v>
      </c>
      <c r="H3" s="14">
        <f>F3*G3</f>
        <v/>
      </c>
      <c r="I3" s="3" t="inlineStr">
        <is>
          <t>2026.08.15.</t>
        </is>
      </c>
      <c r="J3" s="3" t="inlineStr">
        <is>
          <t>Fekete Anikó</t>
        </is>
      </c>
      <c r="K3" s="3" t="inlineStr">
        <is>
          <t>Nyitott</t>
        </is>
      </c>
    </row>
    <row r="4">
      <c r="A4" s="6" t="inlineStr">
        <is>
          <t>U-002</t>
        </is>
      </c>
      <c r="B4" s="6" t="n">
        <v>4</v>
      </c>
      <c r="C4" s="6">
        <f>IFERROR(VLOOKUP(B4,Ügyfelek!A$3:B$11,2,FALSE),"")</f>
        <v/>
      </c>
      <c r="D4" s="7" t="inlineStr">
        <is>
          <t>Webshop fejlesztés</t>
        </is>
      </c>
      <c r="E4" s="6" t="inlineStr">
        <is>
          <t>Ajánlat</t>
        </is>
      </c>
      <c r="F4" s="16" t="n">
        <v>6500000</v>
      </c>
      <c r="G4" s="17" t="n">
        <v>0.5</v>
      </c>
      <c r="H4" s="16">
        <f>F4*G4</f>
        <v/>
      </c>
      <c r="I4" s="6" t="inlineStr">
        <is>
          <t>2026.08.20.</t>
        </is>
      </c>
      <c r="J4" s="6" t="inlineStr">
        <is>
          <t>Fekete Anikó</t>
        </is>
      </c>
      <c r="K4" s="6" t="inlineStr">
        <is>
          <t>Nyitott</t>
        </is>
      </c>
    </row>
    <row r="5">
      <c r="A5" s="3" t="inlineStr">
        <is>
          <t>U-003</t>
        </is>
      </c>
      <c r="B5" s="3" t="n">
        <v>7</v>
      </c>
      <c r="C5" s="3">
        <f>IFERROR(VLOOKUP(B5,Ügyfelek!A$3:B$11,2,FALSE),"")</f>
        <v/>
      </c>
      <c r="D5" s="4" t="inlineStr">
        <is>
          <t>IT infrastruktúra bővítés</t>
        </is>
      </c>
      <c r="E5" s="3" t="inlineStr">
        <is>
          <t>Szerződés</t>
        </is>
      </c>
      <c r="F5" s="14" t="n">
        <v>18000000</v>
      </c>
      <c r="G5" s="15" t="n">
        <v>0.9</v>
      </c>
      <c r="H5" s="14">
        <f>F5*G5</f>
        <v/>
      </c>
      <c r="I5" s="3" t="inlineStr">
        <is>
          <t>2026.07.30.</t>
        </is>
      </c>
      <c r="J5" s="3" t="inlineStr">
        <is>
          <t>Simon Dávid</t>
        </is>
      </c>
      <c r="K5" s="3" t="inlineStr">
        <is>
          <t>Nyitott</t>
        </is>
      </c>
    </row>
    <row r="6">
      <c r="A6" s="6" t="inlineStr">
        <is>
          <t>U-004</t>
        </is>
      </c>
      <c r="B6" s="6" t="n">
        <v>2</v>
      </c>
      <c r="C6" s="6">
        <f>IFERROR(VLOOKUP(B6,Ügyfelek!A$3:B$11,2,FALSE),"")</f>
        <v/>
      </c>
      <c r="D6" s="7" t="inlineStr">
        <is>
          <t>Építőipari beszerzés</t>
        </is>
      </c>
      <c r="E6" s="6" t="inlineStr">
        <is>
          <t>Érdeklődés</t>
        </is>
      </c>
      <c r="F6" s="16" t="n">
        <v>4200000</v>
      </c>
      <c r="G6" s="17" t="n">
        <v>0.2</v>
      </c>
      <c r="H6" s="16">
        <f>F6*G6</f>
        <v/>
      </c>
      <c r="I6" s="6" t="inlineStr">
        <is>
          <t>2026.09.10.</t>
        </is>
      </c>
      <c r="J6" s="6" t="inlineStr">
        <is>
          <t>Simon Dávid</t>
        </is>
      </c>
      <c r="K6" s="6" t="inlineStr">
        <is>
          <t>Nyitott</t>
        </is>
      </c>
    </row>
    <row r="7">
      <c r="A7" s="3" t="inlineStr">
        <is>
          <t>U-005</t>
        </is>
      </c>
      <c r="B7" s="3" t="n">
        <v>5</v>
      </c>
      <c r="C7" s="3">
        <f>IFERROR(VLOOKUP(B7,Ügyfelek!A$3:B$11,2,FALSE),"")</f>
        <v/>
      </c>
      <c r="D7" s="4" t="inlineStr">
        <is>
          <t>Gyártósor karbantartás</t>
        </is>
      </c>
      <c r="E7" s="3" t="inlineStr">
        <is>
          <t>Lezárva-nyert</t>
        </is>
      </c>
      <c r="F7" s="14" t="n">
        <v>9800000</v>
      </c>
      <c r="G7" s="15" t="n">
        <v>1</v>
      </c>
      <c r="H7" s="14">
        <f>F7*G7</f>
        <v/>
      </c>
      <c r="I7" s="3" t="inlineStr">
        <is>
          <t>2026.06.30.</t>
        </is>
      </c>
      <c r="J7" s="3" t="inlineStr">
        <is>
          <t>Fekete Anikó</t>
        </is>
      </c>
      <c r="K7" s="3" t="inlineStr">
        <is>
          <t>Lezárt</t>
        </is>
      </c>
    </row>
    <row r="8">
      <c r="A8" s="6" t="inlineStr">
        <is>
          <t>U-006</t>
        </is>
      </c>
      <c r="B8" s="6" t="n">
        <v>8</v>
      </c>
      <c r="C8" s="6">
        <f>IFERROR(VLOOKUP(B8,Ügyfelek!A$3:B$11,2,FALSE),"")</f>
        <v/>
      </c>
      <c r="D8" s="7" t="inlineStr">
        <is>
          <t>Textil alapanyag szállítás</t>
        </is>
      </c>
      <c r="E8" s="6" t="inlineStr">
        <is>
          <t>Ajánlat</t>
        </is>
      </c>
      <c r="F8" s="16" t="n">
        <v>3100000</v>
      </c>
      <c r="G8" s="17" t="n">
        <v>0.4</v>
      </c>
      <c r="H8" s="16">
        <f>F8*G8</f>
        <v/>
      </c>
      <c r="I8" s="6" t="inlineStr">
        <is>
          <t>2026.08.05.</t>
        </is>
      </c>
      <c r="J8" s="6" t="inlineStr">
        <is>
          <t>Simon Dávid</t>
        </is>
      </c>
      <c r="K8" s="6" t="inlineStr">
        <is>
          <t>Nyitott</t>
        </is>
      </c>
    </row>
    <row r="9">
      <c r="A9" s="3" t="inlineStr">
        <is>
          <t>U-007</t>
        </is>
      </c>
      <c r="B9" s="3" t="n">
        <v>3</v>
      </c>
      <c r="C9" s="3">
        <f>IFERROR(VLOOKUP(B9,Ügyfelek!A$3:B$11,2,FALSE),"")</f>
        <v/>
      </c>
      <c r="D9" s="4" t="inlineStr">
        <is>
          <t>Kisvállalati bevezető csomag</t>
        </is>
      </c>
      <c r="E9" s="3" t="inlineStr">
        <is>
          <t>Érdeklődés</t>
        </is>
      </c>
      <c r="F9" s="14" t="n">
        <v>1500000</v>
      </c>
      <c r="G9" s="15" t="n">
        <v>0.15</v>
      </c>
      <c r="H9" s="14">
        <f>F9*G9</f>
        <v/>
      </c>
      <c r="I9" s="3" t="inlineStr">
        <is>
          <t>2026.09.01.</t>
        </is>
      </c>
      <c r="J9" s="3" t="inlineStr">
        <is>
          <t>Fekete Anikó</t>
        </is>
      </c>
      <c r="K9" s="3" t="inlineStr">
        <is>
          <t>Nyitott</t>
        </is>
      </c>
    </row>
    <row r="10">
      <c r="A10" s="6" t="inlineStr">
        <is>
          <t>U-008</t>
        </is>
      </c>
      <c r="B10" s="6" t="n">
        <v>6</v>
      </c>
      <c r="C10" s="6">
        <f>IFERROR(VLOOKUP(B10,Ügyfelek!A$3:B$11,2,FALSE),"")</f>
        <v/>
      </c>
      <c r="D10" s="7" t="inlineStr">
        <is>
          <t>Logisztikai audit</t>
        </is>
      </c>
      <c r="E10" s="6" t="inlineStr">
        <is>
          <t>Lezárva-vesztett</t>
        </is>
      </c>
      <c r="F10" s="16" t="n">
        <v>2100000</v>
      </c>
      <c r="G10" s="17" t="n">
        <v>0</v>
      </c>
      <c r="H10" s="16">
        <f>F10*G10</f>
        <v/>
      </c>
      <c r="I10" s="6" t="inlineStr">
        <is>
          <t>2026.05.15.</t>
        </is>
      </c>
      <c r="J10" s="6" t="inlineStr">
        <is>
          <t>Simon Dávid</t>
        </is>
      </c>
      <c r="K10" s="6" t="inlineStr">
        <is>
          <t>Lezárt</t>
        </is>
      </c>
    </row>
    <row r="11">
      <c r="A11" s="3" t="inlineStr">
        <is>
          <t>U-009</t>
        </is>
      </c>
      <c r="B11" s="3" t="n">
        <v>9</v>
      </c>
      <c r="C11" s="3">
        <f>IFERROR(VLOOKUP(B11,Ügyfelek!A$3:B$11,2,FALSE),"")</f>
        <v/>
      </c>
      <c r="D11" s="4" t="inlineStr">
        <is>
          <t>Tanácsadási projekt</t>
        </is>
      </c>
      <c r="E11" s="3" t="inlineStr">
        <is>
          <t>Tárgyalás</t>
        </is>
      </c>
      <c r="F11" s="14" t="n">
        <v>2800000</v>
      </c>
      <c r="G11" s="15" t="n">
        <v>0.6</v>
      </c>
      <c r="H11" s="14">
        <f>F11*G11</f>
        <v/>
      </c>
      <c r="I11" s="3" t="inlineStr">
        <is>
          <t>2026.08.25.</t>
        </is>
      </c>
      <c r="J11" s="3" t="inlineStr">
        <is>
          <t>Fekete Anikó</t>
        </is>
      </c>
      <c r="K11" s="3" t="inlineStr">
        <is>
          <t>Nyitott</t>
        </is>
      </c>
    </row>
    <row r="12">
      <c r="A12" s="10" t="inlineStr">
        <is>
          <t>Összesen</t>
        </is>
      </c>
      <c r="B12" s="19" t="n"/>
      <c r="C12" s="19" t="n"/>
      <c r="D12" s="19" t="n"/>
      <c r="E12" s="20" t="n"/>
      <c r="F12" s="11">
        <f>SUM(F3:F11)</f>
        <v/>
      </c>
      <c r="G12" s="10" t="n"/>
      <c r="H12" s="11">
        <f>SUM(H3:H11)</f>
        <v/>
      </c>
      <c r="I12" s="10" t="n"/>
      <c r="J12" s="10" t="n"/>
      <c r="K12" s="10" t="n"/>
    </row>
  </sheetData>
  <mergeCells count="2">
    <mergeCell ref="A1:K1"/>
    <mergeCell ref="A12:E12"/>
  </mergeCells>
  <conditionalFormatting sqref="E3:E11">
    <cfRule type="expression" priority="1" dxfId="1" stopIfTrue="1">
      <formula>E3="Lezárva-nyert"</formula>
    </cfRule>
    <cfRule type="expression" priority="2" dxfId="0" stopIfTrue="1">
      <formula>E3="Lezárva-vesztett"</formula>
    </cfRule>
  </conditionalFormatting>
  <dataValidations count="2">
    <dataValidation sqref="E3:E11" showErrorMessage="1" showInputMessage="1" allowBlank="1" type="list">
      <formula1>"Érdeklődés,Ajánlat,Tárgyalás,Szerződés,Lezárva-nyert,Lezárva-vesztett"</formula1>
    </dataValidation>
    <dataValidation sqref="K3:K11" showErrorMessage="1" showInputMessage="1" allowBlank="1" type="list">
      <formula1>"Nyitott,Lezárt"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30" customWidth="1" min="4" max="4"/>
    <col width="16" customWidth="1" min="5" max="5"/>
    <col width="16" customWidth="1" min="6" max="6"/>
  </cols>
  <sheetData>
    <row r="1" ht="26" customHeight="1">
      <c r="A1" s="1" t="inlineStr">
        <is>
          <t>CRM DASHBOARD - FŐ MUTATÓK</t>
        </is>
      </c>
    </row>
    <row r="2"/>
    <row r="3">
      <c r="A3" s="18" t="inlineStr">
        <is>
          <t>Ügyfelek száma</t>
        </is>
      </c>
      <c r="B3" s="19" t="n"/>
      <c r="C3" s="20" t="n"/>
      <c r="D3" s="21">
        <f>COUNTA(Ügyfelek!A3:A11)</f>
        <v/>
      </c>
    </row>
    <row r="4">
      <c r="A4" s="18" t="inlineStr">
        <is>
          <t>Aktív ügyfelek száma</t>
        </is>
      </c>
      <c r="B4" s="19" t="n"/>
      <c r="C4" s="20" t="n"/>
      <c r="D4" s="21">
        <f>COUNTIF(Ügyfelek!I3:I11,"Aktív")</f>
        <v/>
      </c>
    </row>
    <row r="5">
      <c r="A5" s="18" t="inlineStr">
        <is>
          <t>Összes éves árbevétel (Ft)</t>
        </is>
      </c>
      <c r="B5" s="19" t="n"/>
      <c r="C5" s="20" t="n"/>
      <c r="D5" s="22">
        <f>SUM(Ügyfelek!L3:L11)</f>
        <v/>
      </c>
    </row>
    <row r="6">
      <c r="A6" s="18" t="inlineStr">
        <is>
          <t>Nyitott ügyletek száma</t>
        </is>
      </c>
      <c r="B6" s="19" t="n"/>
      <c r="C6" s="20" t="n"/>
      <c r="D6" s="21">
        <f>COUNTIF(Értékesítési tölcsér!K3:K11,"Nyitott")</f>
        <v/>
      </c>
    </row>
    <row r="7">
      <c r="A7" s="18" t="inlineStr">
        <is>
          <t>Nyitott ügyletek várható értéke (Ft)</t>
        </is>
      </c>
      <c r="B7" s="19" t="n"/>
      <c r="C7" s="20" t="n"/>
      <c r="D7" s="22">
        <f>SUM(Értékesítési tölcsér!F3:F11)</f>
        <v/>
      </c>
    </row>
    <row r="8">
      <c r="A8" s="18" t="inlineStr">
        <is>
          <t>Várható súlyozott bevétel (Ft)</t>
        </is>
      </c>
      <c r="B8" s="19" t="n"/>
      <c r="C8" s="20" t="n"/>
      <c r="D8" s="22">
        <f>SUM(Értékesítési tölcsér!H3:H11)</f>
        <v/>
      </c>
    </row>
    <row r="9">
      <c r="A9" s="18" t="inlineStr">
        <is>
          <t>Nyert ügyletek aránya</t>
        </is>
      </c>
      <c r="B9" s="19" t="n"/>
      <c r="C9" s="20" t="n"/>
      <c r="D9" s="23">
        <f>IFERROR(COUNTIF(Értékesítési tölcsér!E3:E11,"Lezárva-nyert")/COUNTA(Értékesítési tölcsér!E3:E11),0)</f>
        <v/>
      </c>
    </row>
    <row r="10"/>
    <row r="11"/>
    <row r="12">
      <c r="A12" s="24" t="inlineStr">
        <is>
          <t>Ügyfelek kategória szerint</t>
        </is>
      </c>
      <c r="D12" s="24" t="inlineStr">
        <is>
          <t>Nyitott ügyletek várható értéke fázis szerint</t>
        </is>
      </c>
    </row>
    <row r="13">
      <c r="A13" s="26" t="inlineStr">
        <is>
          <t>Kategória A</t>
        </is>
      </c>
      <c r="B13" s="3">
        <f>COUNTIF(Ügyfelek!H3:H11,"A")</f>
        <v/>
      </c>
      <c r="D13" s="26" t="inlineStr">
        <is>
          <t>Érdeklődés</t>
        </is>
      </c>
      <c r="E13" s="27">
        <f>SUMIF(Értékesítési tölcsér!E3:E11,"Érdeklődés",Értékesítési tölcsér!F3:F11)</f>
        <v/>
      </c>
    </row>
    <row r="14">
      <c r="A14" s="26" t="inlineStr">
        <is>
          <t>Kategória B</t>
        </is>
      </c>
      <c r="B14" s="3">
        <f>COUNTIF(Ügyfelek!H3:H11,"B")</f>
        <v/>
      </c>
      <c r="D14" s="26" t="inlineStr">
        <is>
          <t>Ajánlat</t>
        </is>
      </c>
      <c r="E14" s="27">
        <f>SUMIF(Értékesítési tölcsér!E3:E11,"Ajánlat",Értékesítési tölcsér!F3:F11)</f>
        <v/>
      </c>
    </row>
    <row r="15">
      <c r="A15" s="26" t="inlineStr">
        <is>
          <t>Kategória C</t>
        </is>
      </c>
      <c r="B15" s="3">
        <f>COUNTIF(Ügyfelek!H3:H11,"C")</f>
        <v/>
      </c>
      <c r="D15" s="26" t="inlineStr">
        <is>
          <t>Tárgyalás</t>
        </is>
      </c>
      <c r="E15" s="27">
        <f>SUMIF(Értékesítési tölcsér!E3:E11,"Tárgyalás",Értékesítési tölcsér!F3:F11)</f>
        <v/>
      </c>
    </row>
    <row r="16">
      <c r="D16" s="26" t="inlineStr">
        <is>
          <t>Szerződés</t>
        </is>
      </c>
      <c r="E16" s="27">
        <f>SUMIF(Értékesítési tölcsér!E3:E11,"Szerződés",Értékesítési tölcsér!F3:F11)</f>
        <v/>
      </c>
    </row>
    <row r="17">
      <c r="D17" s="26" t="inlineStr">
        <is>
          <t>Lezárva-nyert</t>
        </is>
      </c>
      <c r="E17" s="27">
        <f>SUMIF(Értékesítési tölcsér!E3:E11,"Lezárva-nyert",Értékesítési tölcsér!F3:F11)</f>
        <v/>
      </c>
    </row>
    <row r="18">
      <c r="D18" s="26" t="inlineStr">
        <is>
          <t>Lezárva-vesztett</t>
        </is>
      </c>
      <c r="E18" s="27">
        <f>SUMIF(Értékesítési tölcsér!E3:E11,"Lezárva-vesztett",Értékesítési tölcsér!F3:F11)</f>
        <v/>
      </c>
    </row>
  </sheetData>
  <mergeCells count="10">
    <mergeCell ref="A1:F1"/>
    <mergeCell ref="A3:C3"/>
    <mergeCell ref="A4:C4"/>
    <mergeCell ref="A5:C5"/>
    <mergeCell ref="A6:C6"/>
    <mergeCell ref="A7:C7"/>
    <mergeCell ref="A8:C8"/>
    <mergeCell ref="A9:C9"/>
    <mergeCell ref="A12:B12"/>
    <mergeCell ref="D12:E1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55" customWidth="1" min="3" max="3"/>
  </cols>
  <sheetData>
    <row r="1" ht="26" customHeight="1">
      <c r="A1" s="1" t="inlineStr">
        <is>
          <t>ÚTMUTATÓ A CRM SABLON HASZNÁLATÁHOZ</t>
        </is>
      </c>
    </row>
    <row r="2">
      <c r="A2" s="2" t="inlineStr">
        <is>
          <t>Munkalap</t>
        </is>
      </c>
      <c r="B2" s="2" t="inlineStr">
        <is>
          <t>Tartalom</t>
        </is>
      </c>
      <c r="C2" s="2" t="inlineStr">
        <is>
          <t>Kitöltési útmutató</t>
        </is>
      </c>
    </row>
    <row r="3" ht="60" customHeight="1">
      <c r="A3" s="28" t="inlineStr">
        <is>
          <t>Ügyfelek</t>
        </is>
      </c>
      <c r="B3" s="28" t="inlineStr">
        <is>
          <t>Az összes ügyfél alapadatai, kategóriája és éves árbevétele.</t>
        </is>
      </c>
      <c r="C3" s="28" t="inlineStr">
        <is>
          <t>Töltse ki a sárga mezőket új ügyfél felvételekor. A Kategória (A/B/C) és Státusz mezők legördülő listából választhatók. A K oszlop (Következő teendő) automatikusan pirosra vált, ha a dátum lejárt.</t>
        </is>
      </c>
    </row>
    <row r="4" ht="60" customHeight="1">
      <c r="A4" s="29" t="inlineStr">
        <is>
          <t>Értékesítési tölcsér</t>
        </is>
      </c>
      <c r="B4" s="29" t="inlineStr">
        <is>
          <t>Az aktuális és lezárt üzleti ügyletek nyomon követése fázisonként.</t>
        </is>
      </c>
      <c r="C4" s="29" t="inlineStr">
        <is>
          <t>Az Ügyfél azonosító (B oszlop) az Ügyfelek lap Sorszám oszlopára hivatkozik, a Cégnév automatikusan kitöltődik VLOOKUP formulával. A Fázis és Státusz legördülő listából választható. A Várható bevétel = Várható érték * Valószínűség.</t>
        </is>
      </c>
    </row>
    <row r="5" ht="60" customHeight="1">
      <c r="A5" s="28" t="inlineStr">
        <is>
          <t>Dashboard</t>
        </is>
      </c>
      <c r="B5" s="28" t="inlineStr">
        <is>
          <t>Összesített mutatók és diagramok a vezetői áttekintéshez.</t>
        </is>
      </c>
      <c r="C5" s="28" t="inlineStr">
        <is>
          <t>Az adatok automatikusan frissülnek az Ügyfelek és Értékesítési tölcsér lapok alapján. Kördiagram az ügyfél-kategóriákat, oszlopdiagram a fázisonkénti várható értéket mutatja.</t>
        </is>
      </c>
    </row>
    <row r="6" ht="60" customHeight="1">
      <c r="A6" s="29" t="inlineStr">
        <is>
          <t>Útmutató</t>
        </is>
      </c>
      <c r="B6" s="29" t="inlineStr">
        <is>
          <t>Ez a leírás.</t>
        </is>
      </c>
      <c r="C6" s="29" t="inlineStr">
        <is>
          <t>Nem igényel kitöltést.</t>
        </is>
      </c>
    </row>
    <row r="7"/>
    <row r="8">
      <c r="A8" s="24" t="inlineStr">
        <is>
          <t>Hasznos tippek</t>
        </is>
      </c>
    </row>
    <row r="9" ht="30" customHeight="1">
      <c r="A9" s="30" t="inlineStr">
        <is>
          <t>• Rendszeresen frissítse az Utolsó kapcsolat és Következő teendő dátumokat a hiteles nyomon követéshez.</t>
        </is>
      </c>
    </row>
    <row r="10" ht="30" customHeight="1">
      <c r="A10" s="30" t="inlineStr">
        <is>
          <t>• Az A kategóriás ügyfelek a legnagyobb árbevételt hozó, kiemelt partnerek - kezelje őket elsőbbséggel.</t>
        </is>
      </c>
    </row>
    <row r="11" ht="30" customHeight="1">
      <c r="A11" s="30" t="inlineStr">
        <is>
          <t>• A Dashboard lapon a KPI-kat célszerű hetente ellenőrizni az értékesítési terv nyomon követéséhez.</t>
        </is>
      </c>
    </row>
    <row r="12" ht="30" customHeight="1">
      <c r="A12" s="30" t="inlineStr">
        <is>
          <t>• ÁFA és számlázási adatokat érdemes külön számlázó programban vagy NAV Online Számla rendszerben kezelni, ez a sablon a kapcsolattartásra és az értékesítési folyamatra fókuszál.</t>
        </is>
      </c>
    </row>
  </sheetData>
  <mergeCells count="6">
    <mergeCell ref="A1:C1"/>
    <mergeCell ref="A8:C8"/>
    <mergeCell ref="A9:C9"/>
    <mergeCell ref="A10:C10"/>
    <mergeCell ref="A11:C11"/>
    <mergeCell ref="A12: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2026-07-21T16:25:28Z</dcterms:created>
  <dcterms:modified xmlns:dcterms="http://purl.org/dc/terms/" xmlns:xsi="http://www.w3.org/2001/XMLSchema-instance" xsi:type="dcterms:W3CDTF">2026-07-21T16:25:28Z</dcterms:modified>
</cp:coreProperties>
</file>