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eszállítók" sheetId="1" state="visible" r:id="rId1"/>
    <sheet xmlns:r="http://schemas.openxmlformats.org/officeDocument/2006/relationships" name="Összesítő" sheetId="2" state="visible" r:id="rId2"/>
    <sheet xmlns:r="http://schemas.openxmlformats.org/officeDocument/2006/relationships" name="Útmutató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 ##0 &quot;Ft&quot;"/>
    <numFmt numFmtId="165" formatCode="ÉÉÉÉ.HH.NN."/>
    <numFmt numFmtId="166" formatCode="0.0%"/>
  </numFmts>
  <fonts count="6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sz val="10.5"/>
    </font>
    <font>
      <name val="Calibri"/>
      <b val="1"/>
      <sz val="10.5"/>
    </font>
    <font>
      <name val="Calibri"/>
      <b val="1"/>
      <color rgb="00FFFFFF"/>
      <sz val="10.5"/>
    </font>
  </fonts>
  <fills count="7">
    <fill>
      <patternFill/>
    </fill>
    <fill>
      <patternFill patternType="gray125"/>
    </fill>
    <fill>
      <patternFill patternType="solid">
        <fgColor rgb="000F766E"/>
        <bgColor rgb="000F766E"/>
      </patternFill>
    </fill>
    <fill>
      <patternFill patternType="solid">
        <fgColor rgb="00F0FDFA"/>
        <bgColor rgb="00F0FDFA"/>
      </patternFill>
    </fill>
    <fill>
      <patternFill patternType="solid">
        <fgColor rgb="00FFFBEB"/>
        <bgColor rgb="00FFFBEB"/>
      </patternFill>
    </fill>
    <fill>
      <patternFill patternType="solid">
        <fgColor rgb="00FFFFFF"/>
        <bgColor rgb="00FFFFFF"/>
      </patternFill>
    </fill>
    <fill>
      <patternFill patternType="solid">
        <fgColor rgb="0014B8A6"/>
        <bgColor rgb="0014B8A6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164" fontId="3" fillId="3" borderId="1" applyAlignment="1" pivotButton="0" quotePrefix="0" xfId="0">
      <alignment horizontal="left" vertical="center" wrapText="1"/>
    </xf>
    <xf numFmtId="0" fontId="3" fillId="0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165" fontId="3" fillId="3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 wrapText="1"/>
    </xf>
    <xf numFmtId="164" fontId="3" fillId="5" borderId="1" applyAlignment="1" pivotButton="0" quotePrefix="0" xfId="0">
      <alignment horizontal="left" vertical="center" wrapText="1"/>
    </xf>
    <xf numFmtId="165" fontId="3" fillId="5" borderId="1" applyAlignment="1" pivotButton="0" quotePrefix="0" xfId="0">
      <alignment horizontal="left" vertical="center" wrapText="1"/>
    </xf>
    <xf numFmtId="0" fontId="5" fillId="6" borderId="1" applyAlignment="1" pivotButton="0" quotePrefix="0" xfId="0">
      <alignment horizontal="center" vertical="center" wrapText="1"/>
    </xf>
    <xf numFmtId="0" fontId="4" fillId="6" borderId="1" applyAlignment="1" pivotButton="0" quotePrefix="0" xfId="0">
      <alignment horizontal="center" vertical="center" wrapText="1"/>
    </xf>
    <xf numFmtId="164" fontId="5" fillId="6" borderId="1" applyAlignment="1" pivotButton="0" quotePrefix="0" xfId="0">
      <alignment horizontal="center" vertical="center" wrapText="1"/>
    </xf>
    <xf numFmtId="0" fontId="4" fillId="0" borderId="0" pivotButton="0" quotePrefix="0" xfId="0"/>
    <xf numFmtId="0" fontId="3" fillId="0" borderId="0" pivotButton="0" quotePrefix="0" xfId="0"/>
    <xf numFmtId="0" fontId="3" fillId="4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1" fillId="0" borderId="0" pivotButton="0" quotePrefix="0" xfId="0"/>
    <xf numFmtId="0" fontId="2" fillId="6" borderId="0" applyAlignment="1" pivotButton="0" quotePrefix="0" xfId="0">
      <alignment horizontal="center" vertical="center" wrapText="1"/>
    </xf>
    <xf numFmtId="0" fontId="4" fillId="0" borderId="1" pivotButton="0" quotePrefix="0" xfId="0"/>
    <xf numFmtId="164" fontId="4" fillId="0" borderId="1" pivotButton="0" quotePrefix="0" xfId="0"/>
    <xf numFmtId="0" fontId="0" fillId="0" borderId="1" applyAlignment="1" pivotButton="0" quotePrefix="0" xfId="0">
      <alignment horizontal="center" vertical="center" wrapText="1"/>
    </xf>
    <xf numFmtId="164" fontId="0" fillId="3" borderId="1" applyAlignment="1" pivotButton="0" quotePrefix="0" xfId="0">
      <alignment horizontal="center" vertical="center" wrapText="1"/>
    </xf>
    <xf numFmtId="166" fontId="0" fillId="3" borderId="1" applyAlignment="1" pivotButton="0" quotePrefix="0" xfId="0">
      <alignment horizontal="center" vertical="center" wrapText="1"/>
    </xf>
    <xf numFmtId="164" fontId="0" fillId="5" borderId="1" applyAlignment="1" pivotButton="0" quotePrefix="0" xfId="0">
      <alignment horizontal="center" vertical="center" wrapText="1"/>
    </xf>
    <xf numFmtId="166" fontId="0" fillId="5" borderId="1" applyAlignment="1" pivotButton="0" quotePrefix="0" xfId="0">
      <alignment horizontal="center" vertical="center" wrapText="1"/>
    </xf>
    <xf numFmtId="0" fontId="2" fillId="6" borderId="1" applyAlignment="1" pivotButton="0" quotePrefix="0" xfId="0">
      <alignment horizontal="left" vertical="top" wrapText="1"/>
    </xf>
    <xf numFmtId="0" fontId="3" fillId="0" borderId="1" applyAlignment="1" pivotButton="0" quotePrefix="0" xfId="0">
      <alignment horizontal="left" vertical="top" wrapText="1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3">
    <dxf>
      <font>
        <b val="1"/>
        <color rgb="00FFFFFF"/>
      </font>
      <fill>
        <patternFill patternType="solid">
          <fgColor rgb="0022C55E"/>
          <bgColor rgb="0022C55E"/>
        </patternFill>
      </fill>
    </dxf>
    <dxf>
      <font>
        <b val="1"/>
        <color rgb="00FFFFFF"/>
      </font>
      <fill>
        <patternFill patternType="solid">
          <fgColor rgb="00DC2626"/>
          <bgColor rgb="00DC2626"/>
        </patternFill>
      </fill>
    </dxf>
    <dxf>
      <fill>
        <patternFill patternType="solid">
          <fgColor rgb="00E5E7EB"/>
          <bgColor rgb="00E5E7EB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Éves beszerzési érték beszállítónként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'Beszállítók'!I3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'Beszállítók'!$B$4:$B$13</f>
            </numRef>
          </cat>
          <val>
            <numRef>
              <f>'Beszállítók'!$I$4:$I$13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Beszállító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Érték (Ft)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Beszerzési érték megoszlása kategóriák szerint</a:t>
            </a:r>
          </a:p>
        </rich>
      </tx>
    </title>
    <plotArea>
      <pieChart>
        <varyColors val="1"/>
        <ser>
          <idx val="0"/>
          <order val="0"/>
          <tx>
            <strRef>
              <f>'Összesítő'!C12</f>
            </strRef>
          </tx>
          <spPr>
            <a:ln xmlns:a="http://schemas.openxmlformats.org/drawingml/2006/main">
              <a:prstDash val="solid"/>
            </a:ln>
          </spPr>
          <cat>
            <numRef>
              <f>'Összesítő'!$A$13:$A$19</f>
            </numRef>
          </cat>
          <val>
            <numRef>
              <f>'Összesítő'!$C$13:$C$19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5</col>
      <colOff>0</colOff>
      <row>2</row>
      <rowOff>0</rowOff>
    </from>
    <ext cx="720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20</row>
      <rowOff>0</rowOff>
    </from>
    <ext cx="432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8" customWidth="1" min="1" max="1"/>
    <col width="30" customWidth="1" min="2" max="2"/>
    <col width="15" customWidth="1" min="3" max="3"/>
    <col width="15" customWidth="1" min="4" max="4"/>
    <col width="16" customWidth="1" min="5" max="5"/>
    <col width="18" customWidth="1" min="6" max="6"/>
    <col width="16" customWidth="1" min="7" max="7"/>
    <col width="26" customWidth="1" min="8" max="8"/>
    <col width="20" customWidth="1" min="9" max="9"/>
    <col width="16" customWidth="1" min="10" max="10"/>
    <col width="14" customWidth="1" min="11" max="11"/>
    <col width="14" customWidth="1" min="12" max="12"/>
    <col width="18" customWidth="1" min="13" max="13"/>
    <col width="20" customWidth="1" min="14" max="14"/>
    <col width="18" customWidth="1" min="15" max="15"/>
  </cols>
  <sheetData>
    <row r="1" ht="26" customHeight="1">
      <c r="A1" s="1" t="inlineStr">
        <is>
          <t>BESZÁLLÍTÓI LISTA - 2026</t>
        </is>
      </c>
    </row>
    <row r="2"/>
    <row r="3" ht="34" customHeight="1">
      <c r="A3" s="2" t="inlineStr">
        <is>
          <t>Sorszám</t>
        </is>
      </c>
      <c r="B3" s="2" t="inlineStr">
        <is>
          <t>Beszállító neve</t>
        </is>
      </c>
      <c r="C3" s="2" t="inlineStr">
        <is>
          <t>Adószám</t>
        </is>
      </c>
      <c r="D3" s="2" t="inlineStr">
        <is>
          <t>Székhely</t>
        </is>
      </c>
      <c r="E3" s="2" t="inlineStr">
        <is>
          <t>Kategória</t>
        </is>
      </c>
      <c r="F3" s="2" t="inlineStr">
        <is>
          <t>Kapcsolattartó</t>
        </is>
      </c>
      <c r="G3" s="2" t="inlineStr">
        <is>
          <t>Telefonszám</t>
        </is>
      </c>
      <c r="H3" s="2" t="inlineStr">
        <is>
          <t>E-mail</t>
        </is>
      </c>
      <c r="I3" s="2" t="inlineStr">
        <is>
          <t>Éves beszerzési érték (Ft)</t>
        </is>
      </c>
      <c r="J3" s="2" t="inlineStr">
        <is>
          <t>Fizetési határidő (nap)</t>
        </is>
      </c>
      <c r="K3" s="2" t="inlineStr">
        <is>
          <t>Minősítés (1-5)</t>
        </is>
      </c>
      <c r="L3" s="2" t="inlineStr">
        <is>
          <t>Aktív (Igen/Nem)</t>
        </is>
      </c>
      <c r="M3" s="2" t="inlineStr">
        <is>
          <t>Utolsó rendelés dátuma</t>
        </is>
      </c>
      <c r="N3" s="2" t="inlineStr">
        <is>
          <t>Napok az utolsó rendelés óta</t>
        </is>
      </c>
      <c r="O3" s="2" t="inlineStr">
        <is>
          <t>Státusz</t>
        </is>
      </c>
    </row>
    <row r="4">
      <c r="A4" s="3" t="n">
        <v>1</v>
      </c>
      <c r="B4" s="4" t="inlineStr">
        <is>
          <t>Molnár Alapanyag Kft.</t>
        </is>
      </c>
      <c r="C4" s="4" t="inlineStr">
        <is>
          <t>12345678-2-41</t>
        </is>
      </c>
      <c r="D4" s="4" t="inlineStr">
        <is>
          <t>Budapest</t>
        </is>
      </c>
      <c r="E4" s="3" t="inlineStr">
        <is>
          <t>Alapanyag</t>
        </is>
      </c>
      <c r="F4" s="5" t="inlineStr">
        <is>
          <t>Molnár Ferenc</t>
        </is>
      </c>
      <c r="G4" s="4" t="inlineStr">
        <is>
          <t>+36 20 123 4567</t>
        </is>
      </c>
      <c r="H4" s="4" t="inlineStr">
        <is>
          <t>molnar.ferenc@alapanyag.hu</t>
        </is>
      </c>
      <c r="I4" s="6" t="n">
        <v>24500000</v>
      </c>
      <c r="J4" s="3" t="n">
        <v>30</v>
      </c>
      <c r="K4" s="7" t="n">
        <v>5</v>
      </c>
      <c r="L4" s="8" t="inlineStr">
        <is>
          <t>Igen</t>
        </is>
      </c>
      <c r="M4" s="9" t="inlineStr">
        <is>
          <t>2026.06.28.</t>
        </is>
      </c>
      <c r="N4" s="3">
        <f>TODAY()-M4</f>
        <v/>
      </c>
      <c r="O4" s="7">
        <f>IF(L4="Nem","Inaktív",IF(N4&gt;60,"Figyelmet igényel","Aktív"))</f>
        <v/>
      </c>
    </row>
    <row r="5">
      <c r="A5" s="10" t="n">
        <v>2</v>
      </c>
      <c r="B5" s="11" t="inlineStr">
        <is>
          <t>Farkas Csomagolás Kft.</t>
        </is>
      </c>
      <c r="C5" s="11" t="inlineStr">
        <is>
          <t>23456789-2-13</t>
        </is>
      </c>
      <c r="D5" s="11" t="inlineStr">
        <is>
          <t>Debrecen</t>
        </is>
      </c>
      <c r="E5" s="10" t="inlineStr">
        <is>
          <t>Csomagolás</t>
        </is>
      </c>
      <c r="F5" s="5" t="inlineStr">
        <is>
          <t>Farkas Judit</t>
        </is>
      </c>
      <c r="G5" s="11" t="inlineStr">
        <is>
          <t>+36 30 234 5678</t>
        </is>
      </c>
      <c r="H5" s="11" t="inlineStr">
        <is>
          <t>info@farkascsomagolas.hu</t>
        </is>
      </c>
      <c r="I5" s="12" t="n">
        <v>8600000</v>
      </c>
      <c r="J5" s="10" t="n">
        <v>45</v>
      </c>
      <c r="K5" s="7" t="n">
        <v>4</v>
      </c>
      <c r="L5" s="8" t="inlineStr">
        <is>
          <t>Igen</t>
        </is>
      </c>
      <c r="M5" s="13" t="inlineStr">
        <is>
          <t>2026.07.02.</t>
        </is>
      </c>
      <c r="N5" s="10">
        <f>TODAY()-M5</f>
        <v/>
      </c>
      <c r="O5" s="7">
        <f>IF(L5="Nem","Inaktív",IF(N5&gt;60,"Figyelmet igényel","Aktív"))</f>
        <v/>
      </c>
    </row>
    <row r="6">
      <c r="A6" s="3" t="n">
        <v>3</v>
      </c>
      <c r="B6" s="4" t="inlineStr">
        <is>
          <t>Szabó Logisztika Kft.</t>
        </is>
      </c>
      <c r="C6" s="4" t="inlineStr">
        <is>
          <t>34567890-2-09</t>
        </is>
      </c>
      <c r="D6" s="4" t="inlineStr">
        <is>
          <t>Szeged</t>
        </is>
      </c>
      <c r="E6" s="3" t="inlineStr">
        <is>
          <t>Logisztika</t>
        </is>
      </c>
      <c r="F6" s="5" t="inlineStr">
        <is>
          <t>Szabó Gábor</t>
        </is>
      </c>
      <c r="G6" s="4" t="inlineStr">
        <is>
          <t>+36 70 345 6789</t>
        </is>
      </c>
      <c r="H6" s="4" t="inlineStr">
        <is>
          <t>gabor.szabo@szabolog.hu</t>
        </is>
      </c>
      <c r="I6" s="6" t="n">
        <v>15300000</v>
      </c>
      <c r="J6" s="3" t="n">
        <v>30</v>
      </c>
      <c r="K6" s="7" t="n">
        <v>4</v>
      </c>
      <c r="L6" s="8" t="inlineStr">
        <is>
          <t>Igen</t>
        </is>
      </c>
      <c r="M6" s="9" t="inlineStr">
        <is>
          <t>2026.07.10.</t>
        </is>
      </c>
      <c r="N6" s="3">
        <f>TODAY()-M6</f>
        <v/>
      </c>
      <c r="O6" s="7">
        <f>IF(L6="Nem","Inaktív",IF(N6&gt;60,"Figyelmet igényel","Aktív"))</f>
        <v/>
      </c>
    </row>
    <row r="7">
      <c r="A7" s="10" t="n">
        <v>4</v>
      </c>
      <c r="B7" s="11" t="inlineStr">
        <is>
          <t>Tóth IT Megoldások Kft.</t>
        </is>
      </c>
      <c r="C7" s="11" t="inlineStr">
        <is>
          <t>45678901-2-06</t>
        </is>
      </c>
      <c r="D7" s="11" t="inlineStr">
        <is>
          <t>Miskolc</t>
        </is>
      </c>
      <c r="E7" s="10" t="inlineStr">
        <is>
          <t>IT szolgáltatás</t>
        </is>
      </c>
      <c r="F7" s="5" t="inlineStr">
        <is>
          <t>Tóth Erzsébet</t>
        </is>
      </c>
      <c r="G7" s="11" t="inlineStr">
        <is>
          <t>+36 20 456 7890</t>
        </is>
      </c>
      <c r="H7" s="11" t="inlineStr">
        <is>
          <t>kapcsolat@tothit.hu</t>
        </is>
      </c>
      <c r="I7" s="12" t="n">
        <v>4200000</v>
      </c>
      <c r="J7" s="10" t="n">
        <v>15</v>
      </c>
      <c r="K7" s="7" t="n">
        <v>5</v>
      </c>
      <c r="L7" s="8" t="inlineStr">
        <is>
          <t>Igen</t>
        </is>
      </c>
      <c r="M7" s="13" t="inlineStr">
        <is>
          <t>2026.07.05.</t>
        </is>
      </c>
      <c r="N7" s="10">
        <f>TODAY()-M7</f>
        <v/>
      </c>
      <c r="O7" s="7">
        <f>IF(L7="Nem","Inaktív",IF(N7&gt;60,"Figyelmet igényel","Aktív"))</f>
        <v/>
      </c>
    </row>
    <row r="8">
      <c r="A8" s="3" t="n">
        <v>5</v>
      </c>
      <c r="B8" s="4" t="inlineStr">
        <is>
          <t>Horváth Karbantartó Bt.</t>
        </is>
      </c>
      <c r="C8" s="4" t="inlineStr">
        <is>
          <t>56789012-1-02</t>
        </is>
      </c>
      <c r="D8" s="4" t="inlineStr">
        <is>
          <t>Pécs</t>
        </is>
      </c>
      <c r="E8" s="3" t="inlineStr">
        <is>
          <t>Karbantartás</t>
        </is>
      </c>
      <c r="F8" s="5" t="inlineStr">
        <is>
          <t>Horváth Zoltán</t>
        </is>
      </c>
      <c r="G8" s="4" t="inlineStr">
        <is>
          <t>+36 30 567 8901</t>
        </is>
      </c>
      <c r="H8" s="4" t="inlineStr">
        <is>
          <t>horvath.zoltan@karbtartas.hu</t>
        </is>
      </c>
      <c r="I8" s="6" t="n">
        <v>3100000</v>
      </c>
      <c r="J8" s="3" t="n">
        <v>30</v>
      </c>
      <c r="K8" s="7" t="n">
        <v>3</v>
      </c>
      <c r="L8" s="8" t="inlineStr">
        <is>
          <t>Igen</t>
        </is>
      </c>
      <c r="M8" s="9" t="inlineStr">
        <is>
          <t>2026.06.15.</t>
        </is>
      </c>
      <c r="N8" s="3">
        <f>TODAY()-M8</f>
        <v/>
      </c>
      <c r="O8" s="7">
        <f>IF(L8="Nem","Inaktív",IF(N8&gt;60,"Figyelmet igényel","Aktív"))</f>
        <v/>
      </c>
    </row>
    <row r="9">
      <c r="A9" s="10" t="n">
        <v>6</v>
      </c>
      <c r="B9" s="11" t="inlineStr">
        <is>
          <t>Nagy Élelmiszer Kft.</t>
        </is>
      </c>
      <c r="C9" s="11" t="inlineStr">
        <is>
          <t>67890123-2-19</t>
        </is>
      </c>
      <c r="D9" s="11" t="inlineStr">
        <is>
          <t>Győr</t>
        </is>
      </c>
      <c r="E9" s="10" t="inlineStr">
        <is>
          <t>Alapanyag</t>
        </is>
      </c>
      <c r="F9" s="5" t="inlineStr">
        <is>
          <t>Nagy Péter</t>
        </is>
      </c>
      <c r="G9" s="11" t="inlineStr">
        <is>
          <t>+36 70 678 9012</t>
        </is>
      </c>
      <c r="H9" s="11" t="inlineStr">
        <is>
          <t>info@nagyelelmiszer.hu</t>
        </is>
      </c>
      <c r="I9" s="12" t="n">
        <v>18700000</v>
      </c>
      <c r="J9" s="10" t="n">
        <v>60</v>
      </c>
      <c r="K9" s="7" t="n">
        <v>4</v>
      </c>
      <c r="L9" s="8" t="inlineStr">
        <is>
          <t>Igen</t>
        </is>
      </c>
      <c r="M9" s="13" t="inlineStr">
        <is>
          <t>2026.07.12.</t>
        </is>
      </c>
      <c r="N9" s="10">
        <f>TODAY()-M9</f>
        <v/>
      </c>
      <c r="O9" s="7">
        <f>IF(L9="Nem","Inaktív",IF(N9&gt;60,"Figyelmet igényel","Aktív"))</f>
        <v/>
      </c>
    </row>
    <row r="10">
      <c r="A10" s="3" t="n">
        <v>7</v>
      </c>
      <c r="B10" s="4" t="inlineStr">
        <is>
          <t>Varga Marketing Kft.</t>
        </is>
      </c>
      <c r="C10" s="4" t="inlineStr">
        <is>
          <t>78901234-2-08</t>
        </is>
      </c>
      <c r="D10" s="4" t="inlineStr">
        <is>
          <t>Székesfehérvár</t>
        </is>
      </c>
      <c r="E10" s="3" t="inlineStr">
        <is>
          <t>Marketing</t>
        </is>
      </c>
      <c r="F10" s="5" t="inlineStr">
        <is>
          <t>Varga Anna</t>
        </is>
      </c>
      <c r="G10" s="4" t="inlineStr">
        <is>
          <t>+36 20 789 0123</t>
        </is>
      </c>
      <c r="H10" s="4" t="inlineStr">
        <is>
          <t>varga.anna@vargamark.hu</t>
        </is>
      </c>
      <c r="I10" s="6" t="n">
        <v>5400000</v>
      </c>
      <c r="J10" s="3" t="n">
        <v>30</v>
      </c>
      <c r="K10" s="7" t="n">
        <v>3</v>
      </c>
      <c r="L10" s="8" t="inlineStr">
        <is>
          <t>Igen</t>
        </is>
      </c>
      <c r="M10" s="9" t="inlineStr">
        <is>
          <t>2026.06.20.</t>
        </is>
      </c>
      <c r="N10" s="3">
        <f>TODAY()-M10</f>
        <v/>
      </c>
      <c r="O10" s="7">
        <f>IF(L10="Nem","Inaktív",IF(N10&gt;60,"Figyelmet igényel","Aktív"))</f>
        <v/>
      </c>
    </row>
    <row r="11">
      <c r="A11" s="10" t="n">
        <v>8</v>
      </c>
      <c r="B11" s="11" t="inlineStr">
        <is>
          <t>Kovács Csomagolástechnika Bt.</t>
        </is>
      </c>
      <c r="C11" s="11" t="inlineStr">
        <is>
          <t>89012345-1-15</t>
        </is>
      </c>
      <c r="D11" s="11" t="inlineStr">
        <is>
          <t>Nyíregyháza</t>
        </is>
      </c>
      <c r="E11" s="10" t="inlineStr">
        <is>
          <t>Csomagolás</t>
        </is>
      </c>
      <c r="F11" s="5" t="inlineStr">
        <is>
          <t>Kovács Anna</t>
        </is>
      </c>
      <c r="G11" s="11" t="inlineStr">
        <is>
          <t>+36 30 890 1234</t>
        </is>
      </c>
      <c r="H11" s="11" t="inlineStr">
        <is>
          <t>kovacs.anna@csomtech.hu</t>
        </is>
      </c>
      <c r="I11" s="12" t="n">
        <v>6900000</v>
      </c>
      <c r="J11" s="10" t="n">
        <v>45</v>
      </c>
      <c r="K11" s="7" t="n">
        <v>4</v>
      </c>
      <c r="L11" s="8" t="inlineStr">
        <is>
          <t>Igen</t>
        </is>
      </c>
      <c r="M11" s="13" t="inlineStr">
        <is>
          <t>2026.05.30.</t>
        </is>
      </c>
      <c r="N11" s="10">
        <f>TODAY()-M11</f>
        <v/>
      </c>
      <c r="O11" s="7">
        <f>IF(L11="Nem","Inaktív",IF(N11&gt;60,"Figyelmet igényel","Aktív"))</f>
        <v/>
      </c>
    </row>
    <row r="12">
      <c r="A12" s="3" t="n">
        <v>9</v>
      </c>
      <c r="B12" s="4" t="inlineStr">
        <is>
          <t>Kiss Nyomdaipari Kft.</t>
        </is>
      </c>
      <c r="C12" s="4" t="inlineStr">
        <is>
          <t>90123456-2-22</t>
        </is>
      </c>
      <c r="D12" s="4" t="inlineStr">
        <is>
          <t>Kecskemét</t>
        </is>
      </c>
      <c r="E12" s="3" t="inlineStr">
        <is>
          <t>Egyéb</t>
        </is>
      </c>
      <c r="F12" s="5" t="inlineStr">
        <is>
          <t>Kiss Mária</t>
        </is>
      </c>
      <c r="G12" s="4" t="inlineStr">
        <is>
          <t>+36 70 901 2345</t>
        </is>
      </c>
      <c r="H12" s="4" t="inlineStr">
        <is>
          <t>kiss.maria@nyomda.hu</t>
        </is>
      </c>
      <c r="I12" s="6" t="n">
        <v>2300000</v>
      </c>
      <c r="J12" s="3" t="n">
        <v>15</v>
      </c>
      <c r="K12" s="7" t="n">
        <v>2</v>
      </c>
      <c r="L12" s="8" t="inlineStr">
        <is>
          <t>Nem</t>
        </is>
      </c>
      <c r="M12" s="9" t="inlineStr">
        <is>
          <t>2026.03.11.</t>
        </is>
      </c>
      <c r="N12" s="3">
        <f>TODAY()-M12</f>
        <v/>
      </c>
      <c r="O12" s="7">
        <f>IF(L12="Nem","Inaktív",IF(N12&gt;60,"Figyelmet igényel","Aktív"))</f>
        <v/>
      </c>
    </row>
    <row r="13">
      <c r="A13" s="10" t="n">
        <v>10</v>
      </c>
      <c r="B13" s="11" t="inlineStr">
        <is>
          <t>Balogh Szállítás Kft.</t>
        </is>
      </c>
      <c r="C13" s="11" t="inlineStr">
        <is>
          <t>01234567-2-03</t>
        </is>
      </c>
      <c r="D13" s="11" t="inlineStr">
        <is>
          <t>Szombathely</t>
        </is>
      </c>
      <c r="E13" s="10" t="inlineStr">
        <is>
          <t>Logisztika</t>
        </is>
      </c>
      <c r="F13" s="5" t="inlineStr">
        <is>
          <t>Balogh Tamás</t>
        </is>
      </c>
      <c r="G13" s="11" t="inlineStr">
        <is>
          <t>+36 20 012 3456</t>
        </is>
      </c>
      <c r="H13" s="11" t="inlineStr">
        <is>
          <t>balogh.tamas@baloghszallitas.hu</t>
        </is>
      </c>
      <c r="I13" s="12" t="n">
        <v>11200000</v>
      </c>
      <c r="J13" s="10" t="n">
        <v>30</v>
      </c>
      <c r="K13" s="7" t="n">
        <v>5</v>
      </c>
      <c r="L13" s="8" t="inlineStr">
        <is>
          <t>Igen</t>
        </is>
      </c>
      <c r="M13" s="13" t="inlineStr">
        <is>
          <t>2026.07.14.</t>
        </is>
      </c>
      <c r="N13" s="10">
        <f>TODAY()-M13</f>
        <v/>
      </c>
      <c r="O13" s="7">
        <f>IF(L13="Nem","Inaktív",IF(N13&gt;60,"Figyelmet igényel","Aktív"))</f>
        <v/>
      </c>
    </row>
    <row r="14">
      <c r="A14" s="14" t="n"/>
      <c r="B14" s="15" t="inlineStr">
        <is>
          <t>ÖSSZESEN / ÁTLAG</t>
        </is>
      </c>
      <c r="C14" s="33" t="n"/>
      <c r="D14" s="33" t="n"/>
      <c r="E14" s="33" t="n"/>
      <c r="F14" s="33" t="n"/>
      <c r="G14" s="33" t="n"/>
      <c r="H14" s="34" t="n"/>
      <c r="I14" s="16">
        <f>SUM(I4:I13)</f>
        <v/>
      </c>
      <c r="J14" s="14">
        <f>ROUND(AVERAGE(J4:J13),0)</f>
        <v/>
      </c>
      <c r="K14" s="14">
        <f>ROUND(AVERAGE(K4:K13),1)</f>
        <v/>
      </c>
      <c r="L14" s="14">
        <f>COUNTIF(L4:L13,"Igen")</f>
        <v/>
      </c>
      <c r="M14" s="14" t="n"/>
      <c r="N14" s="14" t="n"/>
      <c r="O14" s="14" t="n"/>
    </row>
    <row r="15"/>
    <row r="16"/>
    <row r="17">
      <c r="A17" s="17" t="inlineStr">
        <is>
          <t>BESZÁLLÍTÓ KERESŐ</t>
        </is>
      </c>
    </row>
    <row r="18">
      <c r="A18" s="18" t="inlineStr">
        <is>
          <t>Beszállító neve:</t>
        </is>
      </c>
      <c r="B18" s="19" t="inlineStr">
        <is>
          <t>Szabó Logisztika Kft.</t>
        </is>
      </c>
    </row>
    <row r="19">
      <c r="A19" s="18" t="inlineStr">
        <is>
          <t>Adószám:</t>
        </is>
      </c>
      <c r="B19" s="20">
        <f>IFERROR(VLOOKUP($B$18,$B$4:$O$13,2,FALSE),"Nincs találat")</f>
        <v/>
      </c>
    </row>
    <row r="20">
      <c r="A20" s="18" t="inlineStr">
        <is>
          <t>Székhely:</t>
        </is>
      </c>
      <c r="B20" s="20">
        <f>IFERROR(VLOOKUP($B$18,$B$4:$O$13,3,FALSE),"Nincs találat")</f>
        <v/>
      </c>
    </row>
    <row r="21">
      <c r="A21" s="18" t="inlineStr">
        <is>
          <t>Kapcsolattartó:</t>
        </is>
      </c>
      <c r="B21" s="20">
        <f>IFERROR(VLOOKUP($B$18,$B$4:$O$13,5,FALSE),"Nincs találat")</f>
        <v/>
      </c>
    </row>
    <row r="22">
      <c r="A22" s="18" t="inlineStr">
        <is>
          <t>Éves beszerzési érték (Ft):</t>
        </is>
      </c>
      <c r="B22" s="21">
        <f>IFERROR(VLOOKUP($B$18,$B$4:$O$13,8,FALSE),"Nincs találat")</f>
        <v/>
      </c>
    </row>
    <row r="23">
      <c r="A23" s="18" t="inlineStr">
        <is>
          <t>Minősítés (1-5):</t>
        </is>
      </c>
      <c r="B23" s="20">
        <f>IFERROR(VLOOKUP($B$18,$B$4:$O$13,10,FALSE),"Nincs találat")</f>
        <v/>
      </c>
    </row>
  </sheetData>
  <mergeCells count="2">
    <mergeCell ref="A1:O1"/>
    <mergeCell ref="B14:H14"/>
  </mergeCells>
  <conditionalFormatting sqref="K4:K13">
    <cfRule type="cellIs" priority="1" operator="greaterThanOrEqual" dxfId="0">
      <formula>4</formula>
    </cfRule>
    <cfRule type="cellIs" priority="2" operator="lessThanOrEqual" dxfId="1">
      <formula>2</formula>
    </cfRule>
  </conditionalFormatting>
  <conditionalFormatting sqref="L4:L13">
    <cfRule type="expression" priority="3" dxfId="2" stopIfTrue="1">
      <formula>L4="Nem"</formula>
    </cfRule>
  </conditionalFormatting>
  <conditionalFormatting sqref="O4:O13">
    <cfRule type="expression" priority="4" dxfId="1">
      <formula>O4="Figyelmet igényel"</formula>
    </cfRule>
    <cfRule type="expression" priority="5" dxfId="0">
      <formula>O4="Aktív"</formula>
    </cfRule>
  </conditionalFormatting>
  <dataValidations count="3">
    <dataValidation sqref="E4:E13" showErrorMessage="1" showInputMessage="1" allowBlank="1" type="list">
      <formula1>"Alapanyag,Csomagolás,Logisztika,IT szolgáltatás,Karbantartás,Marketing,Egyéb"</formula1>
    </dataValidation>
    <dataValidation sqref="L4:L13" showErrorMessage="1" showInputMessage="1" allowBlank="1" type="list">
      <formula1>"Igen,Nem"</formula1>
    </dataValidation>
    <dataValidation sqref="K4:K13" showErrorMessage="1" showInputMessage="1" allowBlank="1" type="whole" operator="between">
      <formula1>1</formula1>
      <formula2>5</formula2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4" customWidth="1" min="1" max="1"/>
    <col width="20" customWidth="1" min="2" max="2"/>
    <col width="22" customWidth="1" min="3" max="3"/>
    <col width="16" customWidth="1" min="4" max="4"/>
  </cols>
  <sheetData>
    <row r="1" ht="26" customHeight="1">
      <c r="A1" s="22" t="inlineStr">
        <is>
          <t>BESZÁLLÍTÓI ÖSSZESÍTŐ - DASHBOARD</t>
        </is>
      </c>
    </row>
    <row r="2"/>
    <row r="3">
      <c r="A3" s="23" t="inlineStr">
        <is>
          <t>KULCSMUTATÓK</t>
        </is>
      </c>
    </row>
    <row r="4">
      <c r="A4" s="20" t="inlineStr">
        <is>
          <t>Beszállítók száma</t>
        </is>
      </c>
      <c r="B4" s="24">
        <f>COUNTA(Beszállítók!B4:B13)</f>
        <v/>
      </c>
    </row>
    <row r="5">
      <c r="A5" s="20" t="inlineStr">
        <is>
          <t>Aktív beszállítók száma</t>
        </is>
      </c>
      <c r="B5" s="24">
        <f>COUNTIF(Beszállítók!L4:L13,"Igen")</f>
        <v/>
      </c>
    </row>
    <row r="6">
      <c r="A6" s="20" t="inlineStr">
        <is>
          <t>Éves beszerzési érték összesen</t>
        </is>
      </c>
      <c r="B6" s="25">
        <f>SUM(Beszállítók!I4:I13)</f>
        <v/>
      </c>
    </row>
    <row r="7">
      <c r="A7" s="20" t="inlineStr">
        <is>
          <t>Átlagos minősítés</t>
        </is>
      </c>
      <c r="B7" s="24">
        <f>ROUND(AVERAGE(Beszállítók!K4:K13),1)</f>
        <v/>
      </c>
    </row>
    <row r="8">
      <c r="A8" s="20" t="inlineStr">
        <is>
          <t>Átlagos fizetési határidő (nap)</t>
        </is>
      </c>
      <c r="B8" s="24">
        <f>ROUND(AVERAGE(Beszállítók!J4:J13),0)</f>
        <v/>
      </c>
    </row>
    <row r="9">
      <c r="A9" s="20" t="inlineStr">
        <is>
          <t>Legnagyobb beszállító beszerzési értéke</t>
        </is>
      </c>
      <c r="B9" s="25">
        <f>MAX(Beszállítók!I4:I13)</f>
        <v/>
      </c>
    </row>
    <row r="10"/>
    <row r="11"/>
    <row r="12">
      <c r="A12" s="2" t="inlineStr">
        <is>
          <t>Kategória</t>
        </is>
      </c>
      <c r="B12" s="2" t="inlineStr">
        <is>
          <t>Beszállítók száma</t>
        </is>
      </c>
      <c r="C12" s="2" t="inlineStr">
        <is>
          <t>Éves beszerzési érték (Ft)</t>
        </is>
      </c>
      <c r="D12" s="2" t="inlineStr">
        <is>
          <t>Részesedés (%)</t>
        </is>
      </c>
    </row>
    <row r="13">
      <c r="A13" s="4" t="inlineStr">
        <is>
          <t>Alapanyag</t>
        </is>
      </c>
      <c r="B13" s="26">
        <f>COUNTIF(Beszállítók!E4:E13,A13)</f>
        <v/>
      </c>
      <c r="C13" s="27">
        <f>SUMIF(Beszállítók!E4:E13,A13,Beszállítók!I4:I13)</f>
        <v/>
      </c>
      <c r="D13" s="28">
        <f>IFERROR(C13/SUM(C13:C19),0)</f>
        <v/>
      </c>
    </row>
    <row r="14">
      <c r="A14" s="11" t="inlineStr">
        <is>
          <t>Csomagolás</t>
        </is>
      </c>
      <c r="B14" s="26">
        <f>COUNTIF(Beszállítók!E4:E13,A14)</f>
        <v/>
      </c>
      <c r="C14" s="29">
        <f>SUMIF(Beszállítók!E4:E13,A14,Beszállítók!I4:I13)</f>
        <v/>
      </c>
      <c r="D14" s="30">
        <f>IFERROR(C14/SUM(C13:C19),0)</f>
        <v/>
      </c>
    </row>
    <row r="15">
      <c r="A15" s="4" t="inlineStr">
        <is>
          <t>Logisztika</t>
        </is>
      </c>
      <c r="B15" s="26">
        <f>COUNTIF(Beszállítók!E4:E13,A15)</f>
        <v/>
      </c>
      <c r="C15" s="27">
        <f>SUMIF(Beszállítók!E4:E13,A15,Beszállítók!I4:I13)</f>
        <v/>
      </c>
      <c r="D15" s="28">
        <f>IFERROR(C15/SUM(C13:C19),0)</f>
        <v/>
      </c>
    </row>
    <row r="16">
      <c r="A16" s="11" t="inlineStr">
        <is>
          <t>IT szolgáltatás</t>
        </is>
      </c>
      <c r="B16" s="26">
        <f>COUNTIF(Beszállítók!E4:E13,A16)</f>
        <v/>
      </c>
      <c r="C16" s="29">
        <f>SUMIF(Beszállítók!E4:E13,A16,Beszállítók!I4:I13)</f>
        <v/>
      </c>
      <c r="D16" s="30">
        <f>IFERROR(C16/SUM(C13:C19),0)</f>
        <v/>
      </c>
    </row>
    <row r="17">
      <c r="A17" s="4" t="inlineStr">
        <is>
          <t>Karbantartás</t>
        </is>
      </c>
      <c r="B17" s="26">
        <f>COUNTIF(Beszállítók!E4:E13,A17)</f>
        <v/>
      </c>
      <c r="C17" s="27">
        <f>SUMIF(Beszállítók!E4:E13,A17,Beszállítók!I4:I13)</f>
        <v/>
      </c>
      <c r="D17" s="28">
        <f>IFERROR(C17/SUM(C13:C19),0)</f>
        <v/>
      </c>
    </row>
    <row r="18">
      <c r="A18" s="11" t="inlineStr">
        <is>
          <t>Marketing</t>
        </is>
      </c>
      <c r="B18" s="26">
        <f>COUNTIF(Beszállítók!E4:E13,A18)</f>
        <v/>
      </c>
      <c r="C18" s="29">
        <f>SUMIF(Beszállítók!E4:E13,A18,Beszállítók!I4:I13)</f>
        <v/>
      </c>
      <c r="D18" s="30">
        <f>IFERROR(C18/SUM(C13:C19),0)</f>
        <v/>
      </c>
    </row>
    <row r="19">
      <c r="A19" s="4" t="inlineStr">
        <is>
          <t>Egyéb</t>
        </is>
      </c>
      <c r="B19" s="26">
        <f>COUNTIF(Beszállítók!E4:E13,A19)</f>
        <v/>
      </c>
      <c r="C19" s="27">
        <f>SUMIF(Beszállítók!E4:E13,A19,Beszállítók!I4:I13)</f>
        <v/>
      </c>
      <c r="D19" s="28">
        <f>IFERROR(C19/SUM(C13:C19),0)</f>
        <v/>
      </c>
    </row>
  </sheetData>
  <mergeCells count="2">
    <mergeCell ref="A1:F1"/>
    <mergeCell ref="A3:B3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26" customWidth="1" min="1" max="1"/>
    <col width="90" customWidth="1" min="2" max="2"/>
  </cols>
  <sheetData>
    <row r="1" ht="26" customHeight="1">
      <c r="A1" s="22" t="inlineStr">
        <is>
          <t>ÚTMUTATÓ A BESZÁLLÍTÓI LISTA SABLONHOZ</t>
        </is>
      </c>
    </row>
    <row r="2"/>
    <row r="3" ht="46" customHeight="1">
      <c r="A3" s="31" t="inlineStr">
        <is>
          <t>Munkalap: Beszállítók</t>
        </is>
      </c>
      <c r="B3" s="32" t="inlineStr">
        <is>
          <t>Ez a fő adatlap, amely tartalmazza az összes beszállító alapadatait: nevét, adószámát, székhelyét, kategóriáját, kapcsolattartóját, elérhetőségeit, éves beszerzési értékét, fizetési határidejét, minősítését és aktivitási státuszát.</t>
        </is>
      </c>
    </row>
    <row r="4" ht="46" customHeight="1">
      <c r="A4" s="31" t="inlineStr">
        <is>
          <t>Kategória / Aktív mezők</t>
        </is>
      </c>
      <c r="B4" s="32" t="inlineStr">
        <is>
          <t>A Kategória és az Aktív (Igen/Nem) oszlopokban legördülő lista segíti a gyors és egységes adatbevitelt.</t>
        </is>
      </c>
    </row>
    <row r="5" ht="46" customHeight="1">
      <c r="A5" s="31" t="inlineStr">
        <is>
          <t>Minősítés (1-5)</t>
        </is>
      </c>
      <c r="B5" s="32" t="inlineStr">
        <is>
          <t>A beszállító teljesítményének értékelése 1-től (gyenge) 5-ig (kiváló). A cellák színesen jelzik: zöld a 4-5-ös, piros az 1-2-es minősítést.</t>
        </is>
      </c>
    </row>
    <row r="6" ht="46" customHeight="1">
      <c r="A6" s="31" t="inlineStr">
        <is>
          <t>Napok az utolsó rendelés óta / Státusz</t>
        </is>
      </c>
      <c r="B6" s="32" t="inlineStr">
        <is>
          <t>Ezek automatikusan számított oszlopok: az M oszlopban rögzített dátum és a mai nap (TODAY) különbsége alapján jelzik, ha egy beszállító 60 napnál régebben nem kapott rendelést ("Figyelmet igényel"), illetve inaktív státusz esetén ("Inaktív").</t>
        </is>
      </c>
    </row>
    <row r="7" ht="46" customHeight="1">
      <c r="A7" s="31" t="inlineStr">
        <is>
          <t>Beszállító kereső panel</t>
        </is>
      </c>
      <c r="B7" s="32" t="inlineStr">
        <is>
          <t>A Beszállítók lap alján található kisegítő táblázatba beírva egy beszállító nevét, a VLOOKUP formula automatikusan kikeresi az adószámát, székhelyét, kapcsolattartóját, beszerzési értékét és minősítését.</t>
        </is>
      </c>
    </row>
    <row r="8" ht="46" customHeight="1">
      <c r="A8" s="31" t="inlineStr">
        <is>
          <t>Munkalap: Összesítő</t>
        </is>
      </c>
      <c r="B8" s="32" t="inlineStr">
        <is>
          <t>Áttekintő irányítópult a kulcsmutatókkal (beszállítók száma, aktív beszállítók, teljes beszerzési érték, átlagos minősítés, átlagos fizetési határidő), kategóriák szerinti bontással és diagramokkal.</t>
        </is>
      </c>
    </row>
    <row r="9" ht="46" customHeight="1">
      <c r="A9" s="31" t="inlineStr">
        <is>
          <t>Diagramok</t>
        </is>
      </c>
      <c r="B9" s="32" t="inlineStr">
        <is>
          <t>Az oszlopdiagram a beszállítónkénti éves beszerzési értéket, a kördiagram pedig a beszerzési érték kategóriák szerinti megoszlását mutatja.</t>
        </is>
      </c>
    </row>
    <row r="10" ht="46" customHeight="1">
      <c r="A10" s="31" t="inlineStr">
        <is>
          <t>Formázás és színek</t>
        </is>
      </c>
      <c r="B10" s="32" t="inlineStr">
        <is>
          <t>A sárga háttérszínű cellák (pl. kapcsolattartó, aktív státusz, keresőpanel) szabadon szerkeszthetők. A zöld/piros kiemelések automatikus jelzőszínek, amelyeket a feltételes formázás vezérel.</t>
        </is>
      </c>
    </row>
    <row r="11" ht="46" customHeight="1">
      <c r="A11" s="31" t="inlineStr">
        <is>
          <t>Karbantartás</t>
        </is>
      </c>
      <c r="B11" s="32" t="inlineStr">
        <is>
          <t>Új beszállító felvételekor mindig ügyeljünk arra, hogy a Sorszám oszlop folytatódjon, és a formulákat (N, O oszlop, Összesítő lap) húzzuk le az új sorra is.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2026-07-21T16:16:13Z</dcterms:created>
  <dcterms:modified xmlns:dcterms="http://purl.org/dc/terms/" xmlns:xsi="http://www.w3.org/2001/XMLSchema-instance" xsi:type="dcterms:W3CDTF">2026-07-21T16:16:13Z</dcterms:modified>
</cp:coreProperties>
</file>