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zakciók" sheetId="1" state="visible" r:id="rId1"/>
    <sheet xmlns:r="http://schemas.openxmlformats.org/officeDocument/2006/relationships" name="ÁFA összesítő" sheetId="2" state="visible" r:id="rId2"/>
    <sheet xmlns:r="http://schemas.openxmlformats.org/officeDocument/2006/relationships" name="Partner lista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,##0 &quot;Ft&quot;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4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0" fillId="0" borderId="4" pivotButton="0" quotePrefix="0" xfId="0"/>
    <xf numFmtId="3" fontId="0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3" fontId="0" fillId="4" borderId="1" applyAlignment="1" pivotButton="0" quotePrefix="0" xfId="0">
      <alignment horizontal="right" vertical="center"/>
    </xf>
    <xf numFmtId="0" fontId="0" fillId="3" borderId="1" pivotButton="0" quotePrefix="0" xfId="0"/>
    <xf numFmtId="0" fontId="0" fillId="4" borderId="1" pivotButton="0" quotePrefix="0" xfId="0"/>
    <xf numFmtId="165" fontId="0" fillId="3" borderId="1" pivotButton="0" quotePrefix="0" xfId="0"/>
    <xf numFmtId="165" fontId="0" fillId="4" borderId="1" pivotButton="0" quotePrefix="0" xfId="0"/>
    <xf numFmtId="0" fontId="4" fillId="6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991B1B"/>
        <sz val="10"/>
      </font>
      <fill>
        <patternFill patternType="solid">
          <fgColor rgb="00FEE2E2"/>
        </patternFill>
      </fill>
    </dxf>
    <dxf>
      <font>
        <b val="1"/>
        <color rgb="00166534"/>
        <sz val="10"/>
      </font>
      <fill>
        <patternFill patternType="solid">
          <fgColor rgb="00DCFCE7"/>
        </patternFill>
      </fill>
    </dxf>
    <dxf>
      <font>
        <b val="1"/>
        <color rgb="00854D0E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Fizetendő vs. Levonható ÁFA – Havi bontás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'ÁFA összesítő'!B20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'ÁFA összesítő'!$A$21:$A$26</f>
            </numRef>
          </cat>
          <val>
            <numRef>
              <f>'ÁFA összesítő'!$B$21:$B$26</f>
            </numRef>
          </val>
        </ser>
        <ser>
          <idx val="1"/>
          <order val="1"/>
          <tx>
            <strRef>
              <f>'ÁFA összesítő'!C20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'ÁFA összesítő'!$A$21:$A$26</f>
            </numRef>
          </cat>
          <val>
            <numRef>
              <f>'ÁFA összesítő'!$C$21:$C$26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Nettó összetétel ÁFA kulcsonként</a:t>
            </a:r>
          </a:p>
        </rich>
      </tx>
    </title>
    <plotArea>
      <pieChart>
        <varyColors val="1"/>
        <ser>
          <idx val="0"/>
          <order val="0"/>
          <tx>
            <strRef>
              <f>'ÁFA összesítő'!B29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40AF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94A3B8"/>
              </a:solidFill>
              <a:ln xmlns:a="http://schemas.openxmlformats.org/drawingml/2006/main">
                <a:prstDash val="solid"/>
              </a:ln>
            </spPr>
          </dPt>
          <cat>
            <numRef>
              <f>'ÁFA összesítő'!$A$30:$A$33</f>
            </numRef>
          </cat>
          <val>
            <numRef>
              <f>'ÁFA összesítő'!$B$30:$B$33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Időszaki nettó forgalom alakulása</a:t>
            </a:r>
          </a:p>
        </rich>
      </tx>
    </title>
    <plotArea>
      <lineChart>
        <grouping val="standard"/>
        <ser>
          <idx val="0"/>
          <order val="0"/>
          <tx>
            <strRef>
              <f>'ÁFA összesítő'!D20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'ÁFA összesítő'!$A$21:$A$26</f>
            </numRef>
          </cat>
          <val>
            <numRef>
              <f>'ÁFA összesítő'!$D$21:$D$26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Nettó 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19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30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42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16" customWidth="1" min="2" max="2"/>
    <col width="13" customWidth="1" min="3" max="3"/>
    <col width="32" customWidth="1" min="4" max="4"/>
    <col width="24" customWidth="1" min="5" max="5"/>
    <col width="18" customWidth="1" min="6" max="6"/>
    <col width="18" customWidth="1" min="7" max="7"/>
    <col width="36" customWidth="1" min="8" max="8"/>
    <col width="16" customWidth="1" min="9" max="9"/>
    <col width="10" customWidth="1" min="10" max="10"/>
    <col width="16" customWidth="1" min="11" max="11"/>
    <col width="16" customWidth="1" min="12" max="12"/>
    <col width="12" customWidth="1" min="13" max="13"/>
    <col width="14" customWidth="1" min="14" max="14"/>
    <col width="16" customWidth="1" min="15" max="15"/>
    <col width="22" customWidth="1" min="16" max="16"/>
  </cols>
  <sheetData>
    <row r="1" ht="32" customHeight="1">
      <c r="A1" s="1" t="inlineStr">
        <is>
          <t>ÁFA BEVALLÁS – TRANZAKCIÓK NYILVÁNTARTÁSA 2026</t>
        </is>
      </c>
    </row>
    <row r="2" ht="28" customHeight="1">
      <c r="A2" s="2" t="inlineStr">
        <is>
          <t>Sor.</t>
        </is>
      </c>
      <c r="B2" s="2" t="inlineStr">
        <is>
          <t>Bizonylatszám</t>
        </is>
      </c>
      <c r="C2" s="2" t="inlineStr">
        <is>
          <t>Dátum</t>
        </is>
      </c>
      <c r="D2" s="2" t="inlineStr">
        <is>
          <t>Partner neve</t>
        </is>
      </c>
      <c r="E2" s="2" t="inlineStr">
        <is>
          <t>Partner típusa</t>
        </is>
      </c>
      <c r="F2" s="2" t="inlineStr">
        <is>
          <t>Adószám</t>
        </is>
      </c>
      <c r="G2" s="2" t="inlineStr">
        <is>
          <t>Település</t>
        </is>
      </c>
      <c r="H2" s="2" t="inlineStr">
        <is>
          <t>Tétel megnevezése</t>
        </is>
      </c>
      <c r="I2" s="2" t="inlineStr">
        <is>
          <t>Nettó érték (Ft)</t>
        </is>
      </c>
      <c r="J2" s="2" t="inlineStr">
        <is>
          <t>ÁFA kulcs</t>
        </is>
      </c>
      <c r="K2" s="2" t="inlineStr">
        <is>
          <t>ÁFA összege (Ft)</t>
        </is>
      </c>
      <c r="L2" s="2" t="inlineStr">
        <is>
          <t>Bruttó érték (Ft)</t>
        </is>
      </c>
      <c r="M2" s="2" t="inlineStr">
        <is>
          <t>Bev./Kiad.</t>
        </is>
      </c>
      <c r="N2" s="2" t="inlineStr">
        <is>
          <t>Fizetési mód</t>
        </is>
      </c>
      <c r="O2" s="2" t="inlineStr">
        <is>
          <t>Teljesítési dátum</t>
        </is>
      </c>
      <c r="P2" s="2" t="inlineStr">
        <is>
          <t>Megjegyzés</t>
        </is>
      </c>
    </row>
    <row r="3">
      <c r="A3" s="3" t="n">
        <v>1</v>
      </c>
      <c r="B3" s="3" t="inlineStr">
        <is>
          <t>SZ-2026-001</t>
        </is>
      </c>
      <c r="C3" s="4" t="inlineStr">
        <is>
          <t>2026.01.15.</t>
        </is>
      </c>
      <c r="D3" s="3" t="inlineStr">
        <is>
          <t>Nagy Péter Kft.</t>
        </is>
      </c>
      <c r="E3" s="3" t="inlineStr">
        <is>
          <t>Kft.</t>
        </is>
      </c>
      <c r="F3" s="3" t="inlineStr">
        <is>
          <t>12345678-2-41</t>
        </is>
      </c>
      <c r="G3" s="3" t="inlineStr">
        <is>
          <t>Budapest</t>
        </is>
      </c>
      <c r="H3" s="3" t="inlineStr">
        <is>
          <t>Irodabérlet – 2026. január</t>
        </is>
      </c>
      <c r="I3" s="5" t="n">
        <v>380000</v>
      </c>
      <c r="J3" s="3" t="inlineStr">
        <is>
          <t>27%</t>
        </is>
      </c>
      <c r="K3" s="5">
        <f>ROUND(I3*0.27,0)</f>
        <v/>
      </c>
      <c r="L3" s="5">
        <f>I3+K3</f>
        <v/>
      </c>
      <c r="M3" s="3" t="inlineStr">
        <is>
          <t>Bevétel</t>
        </is>
      </c>
      <c r="N3" s="3" t="inlineStr">
        <is>
          <t>Átutalás</t>
        </is>
      </c>
      <c r="O3" s="4" t="inlineStr">
        <is>
          <t>2026.01.15.</t>
        </is>
      </c>
      <c r="P3" s="3" t="inlineStr"/>
    </row>
    <row r="4">
      <c r="A4" s="6" t="n">
        <v>2</v>
      </c>
      <c r="B4" s="6" t="inlineStr">
        <is>
          <t>SZ-2026-002</t>
        </is>
      </c>
      <c r="C4" s="7" t="inlineStr">
        <is>
          <t>2026.01.22.</t>
        </is>
      </c>
      <c r="D4" s="6" t="inlineStr">
        <is>
          <t>Kovács Anna egyéni vállalkozó</t>
        </is>
      </c>
      <c r="E4" s="6" t="inlineStr">
        <is>
          <t>egyéni vállalkozó</t>
        </is>
      </c>
      <c r="F4" s="6" t="inlineStr">
        <is>
          <t>98765432-1-09</t>
        </is>
      </c>
      <c r="G4" s="6" t="inlineStr">
        <is>
          <t>Debrecen</t>
        </is>
      </c>
      <c r="H4" s="6" t="inlineStr">
        <is>
          <t>Marketing szolgáltatás</t>
        </is>
      </c>
      <c r="I4" s="8" t="n">
        <v>150000</v>
      </c>
      <c r="J4" s="6" t="inlineStr">
        <is>
          <t>27%</t>
        </is>
      </c>
      <c r="K4" s="8">
        <f>ROUND(I4*0.27,0)</f>
        <v/>
      </c>
      <c r="L4" s="8">
        <f>I4+K4</f>
        <v/>
      </c>
      <c r="M4" s="6" t="inlineStr">
        <is>
          <t>Kiadás</t>
        </is>
      </c>
      <c r="N4" s="6" t="inlineStr">
        <is>
          <t>Átutalás</t>
        </is>
      </c>
      <c r="O4" s="7" t="inlineStr">
        <is>
          <t>2026.01.22.</t>
        </is>
      </c>
      <c r="P4" s="6" t="inlineStr"/>
    </row>
    <row r="5">
      <c r="A5" s="3" t="n">
        <v>3</v>
      </c>
      <c r="B5" s="3" t="inlineStr">
        <is>
          <t>SZ-2026-003</t>
        </is>
      </c>
      <c r="C5" s="4" t="inlineStr">
        <is>
          <t>2026.02.05.</t>
        </is>
      </c>
      <c r="D5" s="3" t="inlineStr">
        <is>
          <t>Szabó Gábor Bt.</t>
        </is>
      </c>
      <c r="E5" s="3" t="inlineStr">
        <is>
          <t>Bt.</t>
        </is>
      </c>
      <c r="F5" s="3" t="inlineStr">
        <is>
          <t>11223344-2-06</t>
        </is>
      </c>
      <c r="G5" s="3" t="inlineStr">
        <is>
          <t>Szeged</t>
        </is>
      </c>
      <c r="H5" s="3" t="inlineStr">
        <is>
          <t>Szoftverelőfizetés</t>
        </is>
      </c>
      <c r="I5" s="5" t="n">
        <v>95000</v>
      </c>
      <c r="J5" s="3" t="inlineStr">
        <is>
          <t>27%</t>
        </is>
      </c>
      <c r="K5" s="5">
        <f>ROUND(I5*0.27,0)</f>
        <v/>
      </c>
      <c r="L5" s="5">
        <f>I5+K5</f>
        <v/>
      </c>
      <c r="M5" s="3" t="inlineStr">
        <is>
          <t>Kiadás</t>
        </is>
      </c>
      <c r="N5" s="3" t="inlineStr">
        <is>
          <t>Bankkártya</t>
        </is>
      </c>
      <c r="O5" s="4" t="inlineStr">
        <is>
          <t>2026.02.05.</t>
        </is>
      </c>
      <c r="P5" s="3" t="inlineStr"/>
    </row>
    <row r="6">
      <c r="A6" s="6" t="n">
        <v>4</v>
      </c>
      <c r="B6" s="6" t="inlineStr">
        <is>
          <t>SZ-2026-004</t>
        </is>
      </c>
      <c r="C6" s="7" t="inlineStr">
        <is>
          <t>2026.02.18.</t>
        </is>
      </c>
      <c r="D6" s="6" t="inlineStr">
        <is>
          <t>Tóth Erzsébet Kft.</t>
        </is>
      </c>
      <c r="E6" s="6" t="inlineStr">
        <is>
          <t>Kft.</t>
        </is>
      </c>
      <c r="F6" s="6" t="inlineStr">
        <is>
          <t>55667788-2-05</t>
        </is>
      </c>
      <c r="G6" s="6" t="inlineStr">
        <is>
          <t>Miskolc</t>
        </is>
      </c>
      <c r="H6" s="6" t="inlineStr">
        <is>
          <t>Könyvelési díj – február</t>
        </is>
      </c>
      <c r="I6" s="8" t="n">
        <v>120000</v>
      </c>
      <c r="J6" s="6" t="inlineStr">
        <is>
          <t>27%</t>
        </is>
      </c>
      <c r="K6" s="8">
        <f>ROUND(I6*0.27,0)</f>
        <v/>
      </c>
      <c r="L6" s="8">
        <f>I6+K6</f>
        <v/>
      </c>
      <c r="M6" s="6" t="inlineStr">
        <is>
          <t>Kiadás</t>
        </is>
      </c>
      <c r="N6" s="6" t="inlineStr">
        <is>
          <t>Átutalás</t>
        </is>
      </c>
      <c r="O6" s="7" t="inlineStr">
        <is>
          <t>2026.02.28.</t>
        </is>
      </c>
      <c r="P6" s="6" t="inlineStr">
        <is>
          <t>Havi díj</t>
        </is>
      </c>
    </row>
    <row r="7">
      <c r="A7" s="3" t="n">
        <v>5</v>
      </c>
      <c r="B7" s="3" t="inlineStr">
        <is>
          <t>SZ-2026-005</t>
        </is>
      </c>
      <c r="C7" s="4" t="inlineStr">
        <is>
          <t>2026.03.10.</t>
        </is>
      </c>
      <c r="D7" s="3" t="inlineStr">
        <is>
          <t>Horváth Zoltán egyéni vállalkozó</t>
        </is>
      </c>
      <c r="E7" s="3" t="inlineStr">
        <is>
          <t>egyéni vállalkozó</t>
        </is>
      </c>
      <c r="F7" s="3" t="inlineStr">
        <is>
          <t>33445566-1-14</t>
        </is>
      </c>
      <c r="G7" s="3" t="inlineStr">
        <is>
          <t>Pécs</t>
        </is>
      </c>
      <c r="H7" s="3" t="inlineStr">
        <is>
          <t>Alapanyag vásárlás</t>
        </is>
      </c>
      <c r="I7" s="5" t="n">
        <v>280000</v>
      </c>
      <c r="J7" s="3" t="inlineStr">
        <is>
          <t>27%</t>
        </is>
      </c>
      <c r="K7" s="5">
        <f>ROUND(I7*0.27,0)</f>
        <v/>
      </c>
      <c r="L7" s="5">
        <f>I7+K7</f>
        <v/>
      </c>
      <c r="M7" s="3" t="inlineStr">
        <is>
          <t>Kiadás</t>
        </is>
      </c>
      <c r="N7" s="3" t="inlineStr">
        <is>
          <t>Készpénz</t>
        </is>
      </c>
      <c r="O7" s="4" t="inlineStr">
        <is>
          <t>2026.03.10.</t>
        </is>
      </c>
      <c r="P7" s="3" t="inlineStr"/>
    </row>
    <row r="8">
      <c r="A8" s="6" t="n">
        <v>6</v>
      </c>
      <c r="B8" s="6" t="inlineStr">
        <is>
          <t>SZ-2026-006</t>
        </is>
      </c>
      <c r="C8" s="7" t="inlineStr">
        <is>
          <t>2026.03.25.</t>
        </is>
      </c>
      <c r="D8" s="6" t="inlineStr">
        <is>
          <t>Kiss Mária Bt.</t>
        </is>
      </c>
      <c r="E8" s="6" t="inlineStr">
        <is>
          <t>Bt.</t>
        </is>
      </c>
      <c r="F8" s="6" t="inlineStr">
        <is>
          <t>77889900-2-08</t>
        </is>
      </c>
      <c r="G8" s="6" t="inlineStr">
        <is>
          <t>Győr</t>
        </is>
      </c>
      <c r="H8" s="6" t="inlineStr">
        <is>
          <t>Belföldi étkezési szolgáltatás</t>
        </is>
      </c>
      <c r="I8" s="8" t="n">
        <v>85000</v>
      </c>
      <c r="J8" s="6" t="inlineStr">
        <is>
          <t>18%</t>
        </is>
      </c>
      <c r="K8" s="8">
        <f>ROUND(I8*0.18,0)</f>
        <v/>
      </c>
      <c r="L8" s="8">
        <f>I8+K8</f>
        <v/>
      </c>
      <c r="M8" s="6" t="inlineStr">
        <is>
          <t>Bevétel</t>
        </is>
      </c>
      <c r="N8" s="6" t="inlineStr">
        <is>
          <t>Bankkártya</t>
        </is>
      </c>
      <c r="O8" s="7" t="inlineStr">
        <is>
          <t>2026.03.25.</t>
        </is>
      </c>
      <c r="P8" s="6" t="inlineStr">
        <is>
          <t>18% kulcs</t>
        </is>
      </c>
    </row>
    <row r="9">
      <c r="A9" s="3" t="n">
        <v>7</v>
      </c>
      <c r="B9" s="3" t="inlineStr">
        <is>
          <t>SZ-2026-007</t>
        </is>
      </c>
      <c r="C9" s="4" t="inlineStr">
        <is>
          <t>2026.04.08.</t>
        </is>
      </c>
      <c r="D9" s="3" t="inlineStr">
        <is>
          <t>Varga István Kft.</t>
        </is>
      </c>
      <c r="E9" s="3" t="inlineStr">
        <is>
          <t>Kft.</t>
        </is>
      </c>
      <c r="F9" s="3" t="inlineStr">
        <is>
          <t>22334455-2-41</t>
        </is>
      </c>
      <c r="G9" s="3" t="inlineStr">
        <is>
          <t>Nyíregyháza</t>
        </is>
      </c>
      <c r="H9" s="3" t="inlineStr">
        <is>
          <t>IT eszközök értékesítése</t>
        </is>
      </c>
      <c r="I9" s="5" t="n">
        <v>560000</v>
      </c>
      <c r="J9" s="3" t="inlineStr">
        <is>
          <t>27%</t>
        </is>
      </c>
      <c r="K9" s="5">
        <f>ROUND(I9*0.27,0)</f>
        <v/>
      </c>
      <c r="L9" s="5">
        <f>I9+K9</f>
        <v/>
      </c>
      <c r="M9" s="3" t="inlineStr">
        <is>
          <t>Bevétel</t>
        </is>
      </c>
      <c r="N9" s="3" t="inlineStr">
        <is>
          <t>Átutalás</t>
        </is>
      </c>
      <c r="O9" s="4" t="inlineStr">
        <is>
          <t>2026.04.08.</t>
        </is>
      </c>
      <c r="P9" s="3" t="inlineStr"/>
    </row>
    <row r="10">
      <c r="A10" s="6" t="n">
        <v>8</v>
      </c>
      <c r="B10" s="6" t="inlineStr">
        <is>
          <t>SZ-2026-008</t>
        </is>
      </c>
      <c r="C10" s="7" t="inlineStr">
        <is>
          <t>2026.04.20.</t>
        </is>
      </c>
      <c r="D10" s="6" t="inlineStr">
        <is>
          <t>Németh Judit egyéni vállalkozó</t>
        </is>
      </c>
      <c r="E10" s="6" t="inlineStr">
        <is>
          <t>egyéni vállalkozó</t>
        </is>
      </c>
      <c r="F10" s="6" t="inlineStr">
        <is>
          <t>66778899-1-03</t>
        </is>
      </c>
      <c r="G10" s="6" t="inlineStr">
        <is>
          <t>Kecskemét</t>
        </is>
      </c>
      <c r="H10" s="6" t="inlineStr">
        <is>
          <t>Irodaszer beszerzés</t>
        </is>
      </c>
      <c r="I10" s="8" t="n">
        <v>42000</v>
      </c>
      <c r="J10" s="6" t="inlineStr">
        <is>
          <t>27%</t>
        </is>
      </c>
      <c r="K10" s="8">
        <f>ROUND(I10*0.27,0)</f>
        <v/>
      </c>
      <c r="L10" s="8">
        <f>I10+K10</f>
        <v/>
      </c>
      <c r="M10" s="6" t="inlineStr">
        <is>
          <t>Kiadás</t>
        </is>
      </c>
      <c r="N10" s="6" t="inlineStr">
        <is>
          <t>Készpénz</t>
        </is>
      </c>
      <c r="O10" s="7" t="inlineStr">
        <is>
          <t>2026.04.20.</t>
        </is>
      </c>
      <c r="P10" s="6" t="inlineStr"/>
    </row>
    <row r="11">
      <c r="A11" s="3" t="n">
        <v>9</v>
      </c>
      <c r="B11" s="3" t="inlineStr">
        <is>
          <t>SZ-2026-009</t>
        </is>
      </c>
      <c r="C11" s="4" t="inlineStr">
        <is>
          <t>2026.05.14.</t>
        </is>
      </c>
      <c r="D11" s="3" t="inlineStr">
        <is>
          <t>Farkas Tamás Bt.</t>
        </is>
      </c>
      <c r="E11" s="3" t="inlineStr">
        <is>
          <t>Bt.</t>
        </is>
      </c>
      <c r="F11" s="3" t="inlineStr">
        <is>
          <t>44556677-2-07</t>
        </is>
      </c>
      <c r="G11" s="3" t="inlineStr">
        <is>
          <t>Székesfehérvár</t>
        </is>
      </c>
      <c r="H11" s="3" t="inlineStr">
        <is>
          <t>Adómentes oktatási szolgáltatás</t>
        </is>
      </c>
      <c r="I11" s="5" t="n">
        <v>200000</v>
      </c>
      <c r="J11" s="3" t="inlineStr">
        <is>
          <t>5%</t>
        </is>
      </c>
      <c r="K11" s="5">
        <f>ROUND(I11*0.05,0)</f>
        <v/>
      </c>
      <c r="L11" s="5">
        <f>I11+K11</f>
        <v/>
      </c>
      <c r="M11" s="3" t="inlineStr">
        <is>
          <t>Bevétel</t>
        </is>
      </c>
      <c r="N11" s="3" t="inlineStr">
        <is>
          <t>Átutalás</t>
        </is>
      </c>
      <c r="O11" s="4" t="inlineStr">
        <is>
          <t>2026.05.14.</t>
        </is>
      </c>
      <c r="P11" s="3" t="inlineStr">
        <is>
          <t>5% kulcs</t>
        </is>
      </c>
    </row>
    <row r="12">
      <c r="A12" s="6" t="n">
        <v>10</v>
      </c>
      <c r="B12" s="6" t="inlineStr">
        <is>
          <t>SZ-2026-010</t>
        </is>
      </c>
      <c r="C12" s="7" t="inlineStr">
        <is>
          <t>2026.06.03.</t>
        </is>
      </c>
      <c r="D12" s="6" t="inlineStr">
        <is>
          <t>Balogh Éva Kft.</t>
        </is>
      </c>
      <c r="E12" s="6" t="inlineStr">
        <is>
          <t>Kft.</t>
        </is>
      </c>
      <c r="F12" s="6" t="inlineStr">
        <is>
          <t>88990011-2-41</t>
        </is>
      </c>
      <c r="G12" s="6" t="inlineStr">
        <is>
          <t>Szombathely</t>
        </is>
      </c>
      <c r="H12" s="6" t="inlineStr">
        <is>
          <t>Vegyes szállítmányozási díj</t>
        </is>
      </c>
      <c r="I12" s="8" t="n">
        <v>330000</v>
      </c>
      <c r="J12" s="6" t="inlineStr">
        <is>
          <t>27%</t>
        </is>
      </c>
      <c r="K12" s="8">
        <f>ROUND(I12*0.27,0)</f>
        <v/>
      </c>
      <c r="L12" s="8">
        <f>I12+K12</f>
        <v/>
      </c>
      <c r="M12" s="6" t="inlineStr">
        <is>
          <t>Bevétel</t>
        </is>
      </c>
      <c r="N12" s="6" t="inlineStr">
        <is>
          <t>Átutalás</t>
        </is>
      </c>
      <c r="O12" s="7" t="inlineStr">
        <is>
          <t>2026.06.03.</t>
        </is>
      </c>
      <c r="P12" s="6" t="inlineStr"/>
    </row>
    <row r="13">
      <c r="H13" s="9" t="inlineStr">
        <is>
          <t>ÖSSZESEN:</t>
        </is>
      </c>
      <c r="I13" s="10">
        <f>SUM(I3:I12)</f>
        <v/>
      </c>
      <c r="K13" s="10">
        <f>SUM(K3:K12)</f>
        <v/>
      </c>
      <c r="L13" s="10">
        <f>SUM(L3:L12)</f>
        <v/>
      </c>
    </row>
  </sheetData>
  <mergeCells count="1">
    <mergeCell ref="A1:P1"/>
  </mergeCells>
  <dataValidations count="4">
    <dataValidation sqref="E3:E12" showErrorMessage="1" showInputMessage="1" allowBlank="1" type="list">
      <formula1>"Kft.,Bt.,egyéni vállalkozó,Zrt.,Nyrt."</formula1>
    </dataValidation>
    <dataValidation sqref="J3:J12" showErrorMessage="1" showInputMessage="1" allowBlank="1" type="list">
      <formula1>"27%,18%,5%,0%"</formula1>
    </dataValidation>
    <dataValidation sqref="M3:M12" showErrorMessage="1" showInputMessage="1" allowBlank="1" type="list">
      <formula1>"Bevétel,Kiadás"</formula1>
    </dataValidation>
    <dataValidation sqref="N3:N12" showErrorMessage="1" showInputMessage="1" allowBlank="1" type="list">
      <formula1>"Átutalás,Készpénz,Bankkártya"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18" customWidth="1" min="9" max="9"/>
    <col width="20" customWidth="1" min="10" max="10"/>
    <col width="20" customWidth="1" min="11" max="11"/>
    <col width="20" customWidth="1" min="12" max="12"/>
    <col width="18" customWidth="1" min="13" max="13"/>
    <col width="28" customWidth="1" min="14" max="14"/>
  </cols>
  <sheetData>
    <row r="1" ht="32" customHeight="1">
      <c r="A1" s="1" t="inlineStr">
        <is>
          <t>ÁFA ÖSSZESÍTŐ – BEVALLÁSI SEGÉDLET 2026</t>
        </is>
      </c>
    </row>
    <row r="2" ht="42" customHeight="1">
      <c r="A2" s="11" t="inlineStr">
        <is>
          <t>Időszak kezdete</t>
        </is>
      </c>
      <c r="B2" s="11" t="inlineStr">
        <is>
          <t>Időszak vége</t>
        </is>
      </c>
      <c r="C2" s="11" t="inlineStr">
        <is>
          <t>27% értékesítési nettó</t>
        </is>
      </c>
      <c r="D2" s="11" t="inlineStr">
        <is>
          <t>27% fizetendő ÁFA</t>
        </is>
      </c>
      <c r="E2" s="11" t="inlineStr">
        <is>
          <t>27% beszerzési nettó</t>
        </is>
      </c>
      <c r="F2" s="11" t="inlineStr">
        <is>
          <t>27% levonható ÁFA</t>
        </is>
      </c>
      <c r="G2" s="11" t="inlineStr">
        <is>
          <t>5% értékesítési nettó</t>
        </is>
      </c>
      <c r="H2" s="11" t="inlineStr">
        <is>
          <t>18% értékesítési nettó</t>
        </is>
      </c>
      <c r="I2" s="11" t="inlineStr">
        <is>
          <t>Adóalap összesen</t>
        </is>
      </c>
      <c r="J2" s="11" t="inlineStr">
        <is>
          <t>Fizetendő ÁFA össz.</t>
        </is>
      </c>
      <c r="K2" s="11" t="inlineStr">
        <is>
          <t>Levonható ÁFA össz.</t>
        </is>
      </c>
      <c r="L2" s="11" t="inlineStr">
        <is>
          <t>Fizetendő/visszaig.</t>
        </is>
      </c>
      <c r="M2" s="11" t="inlineStr">
        <is>
          <t>Nettó egyenleg</t>
        </is>
      </c>
      <c r="N2" s="11" t="inlineStr">
        <is>
          <t>Figyelmeztetés</t>
        </is>
      </c>
    </row>
    <row r="3">
      <c r="A3" s="12" t="inlineStr">
        <is>
          <t>2026.01.01.</t>
        </is>
      </c>
      <c r="B3" s="12" t="inlineStr">
        <is>
          <t>2026.01.31.</t>
        </is>
      </c>
      <c r="C3" s="5">
        <f>IFERROR(SUMIFS(Tranzakciók!I$3:I$12,Tranzakciók!J$3:J$12,"27%",Tranzakciók!M$3:M$12,"Bevétel",Tranzakciók!C$3:C$12,"&gt;="&amp;A3,Tranzakciók!C$3:C$12,"&lt;="&amp;B3),0)</f>
        <v/>
      </c>
      <c r="D3" s="5">
        <f>IFERROR(ROUND(C3*0.27,0),0)</f>
        <v/>
      </c>
      <c r="E3" s="5">
        <f>IFERROR(SUMIFS(Tranzakciók!I$3:I$12,Tranzakciók!J$3:J$12,"27%",Tranzakciók!M$3:M$12,"Kiadás",Tranzakciók!C$3:C$12,"&gt;="&amp;A3,Tranzakciók!C$3:C$12,"&lt;="&amp;B3),0)</f>
        <v/>
      </c>
      <c r="F3" s="5">
        <f>IFERROR(ROUND(E3*0.27,0),0)</f>
        <v/>
      </c>
      <c r="G3" s="5">
        <f>IFERROR(SUMIFS(Tranzakciók!I$3:I$12,Tranzakciók!J$3:J$12,"5%",Tranzakciók!M$3:M$12,"Bevétel",Tranzakciók!C$3:C$12,"&gt;="&amp;A3,Tranzakciók!C$3:C$12,"&lt;="&amp;B3),0)</f>
        <v/>
      </c>
      <c r="H3" s="5">
        <f>IFERROR(SUMIFS(Tranzakciók!I$3:I$12,Tranzakciók!J$3:J$12,"18%",Tranzakciók!M$3:M$12,"Bevétel",Tranzakciók!C$3:C$12,"&gt;="&amp;A3,Tranzakciók!C$3:C$12,"&lt;="&amp;B3),0)</f>
        <v/>
      </c>
      <c r="I3" s="5">
        <f>IFERROR(C3+E3+G3+H3,0)</f>
        <v/>
      </c>
      <c r="J3" s="5">
        <f>IFERROR(D3+ROUND(G3*0.05,0)+ROUND(H3*0.18,0),0)</f>
        <v/>
      </c>
      <c r="K3" s="5">
        <f>IFERROR(F3,0)</f>
        <v/>
      </c>
      <c r="L3" s="5">
        <f>IFERROR(J3-K3,0)</f>
        <v/>
      </c>
      <c r="M3" s="5">
        <f>IFERROR(C3-E3,0)</f>
        <v/>
      </c>
      <c r="N3" s="3">
        <f>IF(L3&gt;0,"⚠ Fizetendő NAV felé",IF(L3&lt;0,"✔ Visszaigényelhető","Egyenleg nulla"))</f>
        <v/>
      </c>
    </row>
    <row r="4">
      <c r="A4" s="13" t="inlineStr">
        <is>
          <t>2026.02.01.</t>
        </is>
      </c>
      <c r="B4" s="13" t="inlineStr">
        <is>
          <t>2026.02.28.</t>
        </is>
      </c>
      <c r="C4" s="8">
        <f>IFERROR(SUMIFS(Tranzakciók!I$3:I$12,Tranzakciók!J$3:J$12,"27%",Tranzakciók!M$3:M$12,"Bevétel",Tranzakciók!C$3:C$12,"&gt;="&amp;A4,Tranzakciók!C$3:C$12,"&lt;="&amp;B4),0)</f>
        <v/>
      </c>
      <c r="D4" s="8">
        <f>IFERROR(ROUND(C4*0.27,0),0)</f>
        <v/>
      </c>
      <c r="E4" s="8">
        <f>IFERROR(SUMIFS(Tranzakciók!I$3:I$12,Tranzakciók!J$3:J$12,"27%",Tranzakciók!M$3:M$12,"Kiadás",Tranzakciók!C$3:C$12,"&gt;="&amp;A4,Tranzakciók!C$3:C$12,"&lt;="&amp;B4),0)</f>
        <v/>
      </c>
      <c r="F4" s="8">
        <f>IFERROR(ROUND(E4*0.27,0),0)</f>
        <v/>
      </c>
      <c r="G4" s="8">
        <f>IFERROR(SUMIFS(Tranzakciók!I$3:I$12,Tranzakciók!J$3:J$12,"5%",Tranzakciók!M$3:M$12,"Bevétel",Tranzakciók!C$3:C$12,"&gt;="&amp;A4,Tranzakciók!C$3:C$12,"&lt;="&amp;B4),0)</f>
        <v/>
      </c>
      <c r="H4" s="8">
        <f>IFERROR(SUMIFS(Tranzakciók!I$3:I$12,Tranzakciók!J$3:J$12,"18%",Tranzakciók!M$3:M$12,"Bevétel",Tranzakciók!C$3:C$12,"&gt;="&amp;A4,Tranzakciók!C$3:C$12,"&lt;="&amp;B4),0)</f>
        <v/>
      </c>
      <c r="I4" s="8">
        <f>IFERROR(C4+E4+G4+H4,0)</f>
        <v/>
      </c>
      <c r="J4" s="8">
        <f>IFERROR(D4+ROUND(G4*0.05,0)+ROUND(H4*0.18,0),0)</f>
        <v/>
      </c>
      <c r="K4" s="8">
        <f>IFERROR(F4,0)</f>
        <v/>
      </c>
      <c r="L4" s="8">
        <f>IFERROR(J4-K4,0)</f>
        <v/>
      </c>
      <c r="M4" s="8">
        <f>IFERROR(C4-E4,0)</f>
        <v/>
      </c>
      <c r="N4" s="6">
        <f>IF(L4&gt;0,"⚠ Fizetendő NAV felé",IF(L4&lt;0,"✔ Visszaigényelhető","Egyenleg nulla"))</f>
        <v/>
      </c>
    </row>
    <row r="5">
      <c r="A5" s="12" t="inlineStr">
        <is>
          <t>2026.03.01.</t>
        </is>
      </c>
      <c r="B5" s="12" t="inlineStr">
        <is>
          <t>2026.03.31.</t>
        </is>
      </c>
      <c r="C5" s="5">
        <f>IFERROR(SUMIFS(Tranzakciók!I$3:I$12,Tranzakciók!J$3:J$12,"27%",Tranzakciók!M$3:M$12,"Bevétel",Tranzakciók!C$3:C$12,"&gt;="&amp;A5,Tranzakciók!C$3:C$12,"&lt;="&amp;B5),0)</f>
        <v/>
      </c>
      <c r="D5" s="5">
        <f>IFERROR(ROUND(C5*0.27,0),0)</f>
        <v/>
      </c>
      <c r="E5" s="5">
        <f>IFERROR(SUMIFS(Tranzakciók!I$3:I$12,Tranzakciók!J$3:J$12,"27%",Tranzakciók!M$3:M$12,"Kiadás",Tranzakciók!C$3:C$12,"&gt;="&amp;A5,Tranzakciók!C$3:C$12,"&lt;="&amp;B5),0)</f>
        <v/>
      </c>
      <c r="F5" s="5">
        <f>IFERROR(ROUND(E5*0.27,0),0)</f>
        <v/>
      </c>
      <c r="G5" s="5">
        <f>IFERROR(SUMIFS(Tranzakciók!I$3:I$12,Tranzakciók!J$3:J$12,"5%",Tranzakciók!M$3:M$12,"Bevétel",Tranzakciók!C$3:C$12,"&gt;="&amp;A5,Tranzakciók!C$3:C$12,"&lt;="&amp;B5),0)</f>
        <v/>
      </c>
      <c r="H5" s="5">
        <f>IFERROR(SUMIFS(Tranzakciók!I$3:I$12,Tranzakciók!J$3:J$12,"18%",Tranzakciók!M$3:M$12,"Bevétel",Tranzakciók!C$3:C$12,"&gt;="&amp;A5,Tranzakciók!C$3:C$12,"&lt;="&amp;B5),0)</f>
        <v/>
      </c>
      <c r="I5" s="5">
        <f>IFERROR(C5+E5+G5+H5,0)</f>
        <v/>
      </c>
      <c r="J5" s="5">
        <f>IFERROR(D5+ROUND(G5*0.05,0)+ROUND(H5*0.18,0),0)</f>
        <v/>
      </c>
      <c r="K5" s="5">
        <f>IFERROR(F5,0)</f>
        <v/>
      </c>
      <c r="L5" s="5">
        <f>IFERROR(J5-K5,0)</f>
        <v/>
      </c>
      <c r="M5" s="5">
        <f>IFERROR(C5-E5,0)</f>
        <v/>
      </c>
      <c r="N5" s="3">
        <f>IF(L5&gt;0,"⚠ Fizetendő NAV felé",IF(L5&lt;0,"✔ Visszaigényelhető","Egyenleg nulla"))</f>
        <v/>
      </c>
    </row>
    <row r="6">
      <c r="A6" s="13" t="inlineStr">
        <is>
          <t>2026.04.01.</t>
        </is>
      </c>
      <c r="B6" s="13" t="inlineStr">
        <is>
          <t>2026.04.30.</t>
        </is>
      </c>
      <c r="C6" s="8">
        <f>IFERROR(SUMIFS(Tranzakciók!I$3:I$12,Tranzakciók!J$3:J$12,"27%",Tranzakciók!M$3:M$12,"Bevétel",Tranzakciók!C$3:C$12,"&gt;="&amp;A6,Tranzakciók!C$3:C$12,"&lt;="&amp;B6),0)</f>
        <v/>
      </c>
      <c r="D6" s="8">
        <f>IFERROR(ROUND(C6*0.27,0),0)</f>
        <v/>
      </c>
      <c r="E6" s="8">
        <f>IFERROR(SUMIFS(Tranzakciók!I$3:I$12,Tranzakciók!J$3:J$12,"27%",Tranzakciók!M$3:M$12,"Kiadás",Tranzakciók!C$3:C$12,"&gt;="&amp;A6,Tranzakciók!C$3:C$12,"&lt;="&amp;B6),0)</f>
        <v/>
      </c>
      <c r="F6" s="8">
        <f>IFERROR(ROUND(E6*0.27,0),0)</f>
        <v/>
      </c>
      <c r="G6" s="8">
        <f>IFERROR(SUMIFS(Tranzakciók!I$3:I$12,Tranzakciók!J$3:J$12,"5%",Tranzakciók!M$3:M$12,"Bevétel",Tranzakciók!C$3:C$12,"&gt;="&amp;A6,Tranzakciók!C$3:C$12,"&lt;="&amp;B6),0)</f>
        <v/>
      </c>
      <c r="H6" s="8">
        <f>IFERROR(SUMIFS(Tranzakciók!I$3:I$12,Tranzakciók!J$3:J$12,"18%",Tranzakciók!M$3:M$12,"Bevétel",Tranzakciók!C$3:C$12,"&gt;="&amp;A6,Tranzakciók!C$3:C$12,"&lt;="&amp;B6),0)</f>
        <v/>
      </c>
      <c r="I6" s="8">
        <f>IFERROR(C6+E6+G6+H6,0)</f>
        <v/>
      </c>
      <c r="J6" s="8">
        <f>IFERROR(D6+ROUND(G6*0.05,0)+ROUND(H6*0.18,0),0)</f>
        <v/>
      </c>
      <c r="K6" s="8">
        <f>IFERROR(F6,0)</f>
        <v/>
      </c>
      <c r="L6" s="8">
        <f>IFERROR(J6-K6,0)</f>
        <v/>
      </c>
      <c r="M6" s="8">
        <f>IFERROR(C6-E6,0)</f>
        <v/>
      </c>
      <c r="N6" s="6">
        <f>IF(L6&gt;0,"⚠ Fizetendő NAV felé",IF(L6&lt;0,"✔ Visszaigényelhető","Egyenleg nulla"))</f>
        <v/>
      </c>
    </row>
    <row r="7">
      <c r="A7" s="12" t="inlineStr">
        <is>
          <t>2026.05.01.</t>
        </is>
      </c>
      <c r="B7" s="12" t="inlineStr">
        <is>
          <t>2026.05.31.</t>
        </is>
      </c>
      <c r="C7" s="5">
        <f>IFERROR(SUMIFS(Tranzakciók!I$3:I$12,Tranzakciók!J$3:J$12,"27%",Tranzakciók!M$3:M$12,"Bevétel",Tranzakciók!C$3:C$12,"&gt;="&amp;A7,Tranzakciók!C$3:C$12,"&lt;="&amp;B7),0)</f>
        <v/>
      </c>
      <c r="D7" s="5">
        <f>IFERROR(ROUND(C7*0.27,0),0)</f>
        <v/>
      </c>
      <c r="E7" s="5">
        <f>IFERROR(SUMIFS(Tranzakciók!I$3:I$12,Tranzakciók!J$3:J$12,"27%",Tranzakciók!M$3:M$12,"Kiadás",Tranzakciók!C$3:C$12,"&gt;="&amp;A7,Tranzakciók!C$3:C$12,"&lt;="&amp;B7),0)</f>
        <v/>
      </c>
      <c r="F7" s="5">
        <f>IFERROR(ROUND(E7*0.27,0),0)</f>
        <v/>
      </c>
      <c r="G7" s="5">
        <f>IFERROR(SUMIFS(Tranzakciók!I$3:I$12,Tranzakciók!J$3:J$12,"5%",Tranzakciók!M$3:M$12,"Bevétel",Tranzakciók!C$3:C$12,"&gt;="&amp;A7,Tranzakciók!C$3:C$12,"&lt;="&amp;B7),0)</f>
        <v/>
      </c>
      <c r="H7" s="5">
        <f>IFERROR(SUMIFS(Tranzakciók!I$3:I$12,Tranzakciók!J$3:J$12,"18%",Tranzakciók!M$3:M$12,"Bevétel",Tranzakciók!C$3:C$12,"&gt;="&amp;A7,Tranzakciók!C$3:C$12,"&lt;="&amp;B7),0)</f>
        <v/>
      </c>
      <c r="I7" s="5">
        <f>IFERROR(C7+E7+G7+H7,0)</f>
        <v/>
      </c>
      <c r="J7" s="5">
        <f>IFERROR(D7+ROUND(G7*0.05,0)+ROUND(H7*0.18,0),0)</f>
        <v/>
      </c>
      <c r="K7" s="5">
        <f>IFERROR(F7,0)</f>
        <v/>
      </c>
      <c r="L7" s="5">
        <f>IFERROR(J7-K7,0)</f>
        <v/>
      </c>
      <c r="M7" s="5">
        <f>IFERROR(C7-E7,0)</f>
        <v/>
      </c>
      <c r="N7" s="3">
        <f>IF(L7&gt;0,"⚠ Fizetendő NAV felé",IF(L7&lt;0,"✔ Visszaigényelhető","Egyenleg nulla"))</f>
        <v/>
      </c>
    </row>
    <row r="8">
      <c r="A8" s="13" t="inlineStr">
        <is>
          <t>2026.06.01.</t>
        </is>
      </c>
      <c r="B8" s="13" t="inlineStr">
        <is>
          <t>2026.06.30.</t>
        </is>
      </c>
      <c r="C8" s="8">
        <f>IFERROR(SUMIFS(Tranzakciók!I$3:I$12,Tranzakciók!J$3:J$12,"27%",Tranzakciók!M$3:M$12,"Bevétel",Tranzakciók!C$3:C$12,"&gt;="&amp;A8,Tranzakciók!C$3:C$12,"&lt;="&amp;B8),0)</f>
        <v/>
      </c>
      <c r="D8" s="8">
        <f>IFERROR(ROUND(C8*0.27,0),0)</f>
        <v/>
      </c>
      <c r="E8" s="8">
        <f>IFERROR(SUMIFS(Tranzakciók!I$3:I$12,Tranzakciók!J$3:J$12,"27%",Tranzakciók!M$3:M$12,"Kiadás",Tranzakciók!C$3:C$12,"&gt;="&amp;A8,Tranzakciók!C$3:C$12,"&lt;="&amp;B8),0)</f>
        <v/>
      </c>
      <c r="F8" s="8">
        <f>IFERROR(ROUND(E8*0.27,0),0)</f>
        <v/>
      </c>
      <c r="G8" s="8">
        <f>IFERROR(SUMIFS(Tranzakciók!I$3:I$12,Tranzakciók!J$3:J$12,"5%",Tranzakciók!M$3:M$12,"Bevétel",Tranzakciók!C$3:C$12,"&gt;="&amp;A8,Tranzakciók!C$3:C$12,"&lt;="&amp;B8),0)</f>
        <v/>
      </c>
      <c r="H8" s="8">
        <f>IFERROR(SUMIFS(Tranzakciók!I$3:I$12,Tranzakciók!J$3:J$12,"18%",Tranzakciók!M$3:M$12,"Bevétel",Tranzakciók!C$3:C$12,"&gt;="&amp;A8,Tranzakciók!C$3:C$12,"&lt;="&amp;B8),0)</f>
        <v/>
      </c>
      <c r="I8" s="8">
        <f>IFERROR(C8+E8+G8+H8,0)</f>
        <v/>
      </c>
      <c r="J8" s="8">
        <f>IFERROR(D8+ROUND(G8*0.05,0)+ROUND(H8*0.18,0),0)</f>
        <v/>
      </c>
      <c r="K8" s="8">
        <f>IFERROR(F8,0)</f>
        <v/>
      </c>
      <c r="L8" s="8">
        <f>IFERROR(J8-K8,0)</f>
        <v/>
      </c>
      <c r="M8" s="8">
        <f>IFERROR(C8-E8,0)</f>
        <v/>
      </c>
      <c r="N8" s="6">
        <f>IF(L8&gt;0,"⚠ Fizetendő NAV felé",IF(L8&lt;0,"✔ Visszaigényelhető","Egyenleg nulla"))</f>
        <v/>
      </c>
    </row>
    <row r="9" ht="22" customHeight="1">
      <c r="A9" s="14" t="inlineStr">
        <is>
          <t>ÖSSZESEN:</t>
        </is>
      </c>
      <c r="B9" s="15" t="n"/>
      <c r="C9" s="10">
        <f>SUM(C3:C8)</f>
        <v/>
      </c>
      <c r="D9" s="10">
        <f>SUM(D3:D8)</f>
        <v/>
      </c>
      <c r="E9" s="10">
        <f>SUM(E3:E8)</f>
        <v/>
      </c>
      <c r="F9" s="10">
        <f>SUM(F3:F8)</f>
        <v/>
      </c>
      <c r="G9" s="10">
        <f>SUM(G3:G8)</f>
        <v/>
      </c>
      <c r="H9" s="10">
        <f>SUM(H3:H8)</f>
        <v/>
      </c>
      <c r="I9" s="10">
        <f>SUM(I3:I8)</f>
        <v/>
      </c>
      <c r="J9" s="10">
        <f>SUM(J3:J8)</f>
        <v/>
      </c>
      <c r="K9" s="10">
        <f>SUM(K3:K8)</f>
        <v/>
      </c>
      <c r="L9" s="10">
        <f>SUM(L3:L8)</f>
        <v/>
      </c>
      <c r="M9" s="10">
        <f>SUM(M3:M8)</f>
        <v/>
      </c>
      <c r="N9" s="15" t="n"/>
    </row>
    <row r="10"/>
    <row r="11" ht="22" customHeight="1">
      <c r="A11" s="16" t="inlineStr">
        <is>
          <t>STATISZTIKAI MUTATÓK</t>
        </is>
      </c>
      <c r="B11" s="29" t="n"/>
      <c r="C11" s="29" t="n"/>
      <c r="D11" s="18" t="n"/>
    </row>
    <row r="12">
      <c r="A12" s="17" t="inlineStr">
        <is>
          <t>Bizonylatok száma (összes):</t>
        </is>
      </c>
      <c r="B12" s="18" t="n"/>
      <c r="C12" s="19">
        <f>IFERROR(COUNTA(Tranzakciók!B3:B12),0)</f>
        <v/>
      </c>
      <c r="D12" s="18" t="n"/>
    </row>
    <row r="13">
      <c r="A13" s="20" t="inlineStr">
        <is>
          <t>27%-os tételek száma:</t>
        </is>
      </c>
      <c r="B13" s="18" t="n"/>
      <c r="C13" s="21">
        <f>IFERROR(COUNTIF(Tranzakciók!J3:J12,"27%"),0)</f>
        <v/>
      </c>
      <c r="D13" s="18" t="n"/>
    </row>
    <row r="14">
      <c r="A14" s="17" t="inlineStr">
        <is>
          <t>Átlagos nettó érték:</t>
        </is>
      </c>
      <c r="B14" s="18" t="n"/>
      <c r="C14" s="5">
        <f>IFERROR(AVERAGE(Tranzakciók!I3:I12),0)</f>
        <v/>
      </c>
      <c r="D14" s="18" t="n"/>
    </row>
    <row r="15">
      <c r="A15" s="20" t="inlineStr">
        <is>
          <t>Összes bevételi nettó:</t>
        </is>
      </c>
      <c r="B15" s="18" t="n"/>
      <c r="C15" s="8">
        <f>IFERROR(SUMIF(Tranzakciók!M3:M12,"Bevétel",Tranzakciók!I3:I12),0)</f>
        <v/>
      </c>
      <c r="D15" s="18" t="n"/>
    </row>
    <row r="16">
      <c r="A16" s="17" t="inlineStr">
        <is>
          <t>Összes kiadási nettó:</t>
        </is>
      </c>
      <c r="B16" s="18" t="n"/>
      <c r="C16" s="5">
        <f>IFERROR(SUMIF(Tranzakciók!M3:M12,"Kiadás",Tranzakciók!I3:I12),0)</f>
        <v/>
      </c>
      <c r="D16" s="18" t="n"/>
    </row>
    <row r="17"/>
    <row r="18"/>
    <row r="19"/>
    <row r="20">
      <c r="A20" s="2" t="inlineStr">
        <is>
          <t>Hónap</t>
        </is>
      </c>
      <c r="B20" s="2" t="inlineStr">
        <is>
          <t>Fizetendő ÁFA</t>
        </is>
      </c>
      <c r="C20" s="2" t="inlineStr">
        <is>
          <t>Levonható ÁFA</t>
        </is>
      </c>
      <c r="D20" s="2" t="inlineStr">
        <is>
          <t>Nettó forgalom</t>
        </is>
      </c>
    </row>
    <row r="21">
      <c r="A21" s="22" t="inlineStr">
        <is>
          <t>Január</t>
        </is>
      </c>
      <c r="B21" s="22">
        <f>J3</f>
        <v/>
      </c>
      <c r="C21" s="22">
        <f>K3</f>
        <v/>
      </c>
      <c r="D21" s="22">
        <f>C3+G3+H3</f>
        <v/>
      </c>
    </row>
    <row r="22">
      <c r="A22" s="23" t="inlineStr">
        <is>
          <t>Február</t>
        </is>
      </c>
      <c r="B22" s="23">
        <f>J4</f>
        <v/>
      </c>
      <c r="C22" s="23">
        <f>K4</f>
        <v/>
      </c>
      <c r="D22" s="23">
        <f>C4+G4+H4</f>
        <v/>
      </c>
    </row>
    <row r="23">
      <c r="A23" s="22" t="inlineStr">
        <is>
          <t>Március</t>
        </is>
      </c>
      <c r="B23" s="22">
        <f>J5</f>
        <v/>
      </c>
      <c r="C23" s="22">
        <f>K5</f>
        <v/>
      </c>
      <c r="D23" s="22">
        <f>C5+G5+H5</f>
        <v/>
      </c>
    </row>
    <row r="24">
      <c r="A24" s="23" t="inlineStr">
        <is>
          <t>Április</t>
        </is>
      </c>
      <c r="B24" s="23">
        <f>J6</f>
        <v/>
      </c>
      <c r="C24" s="23">
        <f>K6</f>
        <v/>
      </c>
      <c r="D24" s="23">
        <f>C6+G6+H6</f>
        <v/>
      </c>
    </row>
    <row r="25">
      <c r="A25" s="22" t="inlineStr">
        <is>
          <t>Május</t>
        </is>
      </c>
      <c r="B25" s="22">
        <f>J7</f>
        <v/>
      </c>
      <c r="C25" s="22">
        <f>K7</f>
        <v/>
      </c>
      <c r="D25" s="22">
        <f>C7+G7+H7</f>
        <v/>
      </c>
    </row>
    <row r="26">
      <c r="A26" s="23" t="inlineStr">
        <is>
          <t>Június</t>
        </is>
      </c>
      <c r="B26" s="23">
        <f>J8</f>
        <v/>
      </c>
      <c r="C26" s="23">
        <f>K8</f>
        <v/>
      </c>
      <c r="D26" s="23">
        <f>C8+G8+H8</f>
        <v/>
      </c>
    </row>
    <row r="27"/>
    <row r="28"/>
    <row r="29">
      <c r="A29" s="2" t="inlineStr">
        <is>
          <t>ÁFA kulcs</t>
        </is>
      </c>
      <c r="B29" s="2" t="inlineStr">
        <is>
          <t>Nettó összeg</t>
        </is>
      </c>
    </row>
    <row r="30">
      <c r="A30" s="22" t="inlineStr">
        <is>
          <t>27%</t>
        </is>
      </c>
      <c r="B30" s="24">
        <f>IFERROR(SUMIF(Tranzakciók!J3:J12,"27%",Tranzakciók!I3:I12),0)</f>
        <v/>
      </c>
    </row>
    <row r="31">
      <c r="A31" s="23" t="inlineStr">
        <is>
          <t>18%</t>
        </is>
      </c>
      <c r="B31" s="25">
        <f>IFERROR(SUMIF(Tranzakciók!J3:J12,"18%",Tranzakciók!I3:I12),0)</f>
        <v/>
      </c>
    </row>
    <row r="32">
      <c r="A32" s="22" t="inlineStr">
        <is>
          <t>5%</t>
        </is>
      </c>
      <c r="B32" s="24">
        <f>IFERROR(SUMIF(Tranzakciók!J3:J12,"5%",Tranzakciók!I3:I12),0)</f>
        <v/>
      </c>
    </row>
    <row r="33">
      <c r="A33" s="23" t="inlineStr">
        <is>
          <t>0%</t>
        </is>
      </c>
      <c r="B33" s="25">
        <f>IFERROR(SUMIF(Tranzakciók!J3:J12,"0%",Tranzakciók!I3:I12),0)</f>
        <v/>
      </c>
    </row>
  </sheetData>
  <mergeCells count="12">
    <mergeCell ref="A1:N1"/>
    <mergeCell ref="A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</mergeCells>
  <conditionalFormatting sqref="L3:L8">
    <cfRule type="expression" priority="1" dxfId="0" stopIfTrue="1">
      <formula>L3&gt;0</formula>
    </cfRule>
    <cfRule type="expression" priority="2" dxfId="1" stopIfTrue="1">
      <formula>L3&lt;0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16" customWidth="1" min="3" max="3"/>
    <col width="18" customWidth="1" min="4" max="4"/>
    <col width="14" customWidth="1" min="5" max="5"/>
    <col width="18" customWidth="1" min="6" max="6"/>
    <col width="18" customWidth="1" min="7" max="7"/>
    <col width="20" customWidth="1" min="8" max="8"/>
    <col width="18" customWidth="1" min="9" max="9"/>
  </cols>
  <sheetData>
    <row r="1" ht="32" customHeight="1">
      <c r="A1" s="1" t="inlineStr">
        <is>
          <t>PARTNER LISTA – NAV ELLENŐRZÉSI NYILVÁNTARTÁS 2026</t>
        </is>
      </c>
    </row>
    <row r="2" ht="28" customHeight="1">
      <c r="A2" s="2" t="inlineStr">
        <is>
          <t>Partner neve</t>
        </is>
      </c>
      <c r="B2" s="2" t="inlineStr">
        <is>
          <t>Partner típusa</t>
        </is>
      </c>
      <c r="C2" s="2" t="inlineStr">
        <is>
          <t>Település</t>
        </is>
      </c>
      <c r="D2" s="2" t="inlineStr">
        <is>
          <t>Adószám</t>
        </is>
      </c>
      <c r="E2" s="2" t="inlineStr">
        <is>
          <t>Státusz</t>
        </is>
      </c>
      <c r="F2" s="2" t="inlineStr">
        <is>
          <t>NAV ellenőrzés</t>
        </is>
      </c>
      <c r="G2" s="2" t="inlineStr">
        <is>
          <t>Utolsó tranzakció</t>
        </is>
      </c>
      <c r="H2" s="2" t="inlineStr">
        <is>
          <t>Összes nettó (Ft)</t>
        </is>
      </c>
      <c r="I2" s="2" t="inlineStr">
        <is>
          <t>Összes ÁFA (Ft)</t>
        </is>
      </c>
    </row>
    <row r="3">
      <c r="A3" s="3" t="inlineStr">
        <is>
          <t>Nagy Péter Kft.</t>
        </is>
      </c>
      <c r="B3" s="3" t="inlineStr">
        <is>
          <t>Kft.</t>
        </is>
      </c>
      <c r="C3" s="3" t="inlineStr">
        <is>
          <t>Budapest</t>
        </is>
      </c>
      <c r="D3" s="3" t="inlineStr">
        <is>
          <t>12345678-2-41</t>
        </is>
      </c>
      <c r="E3" s="3" t="inlineStr">
        <is>
          <t>aktív</t>
        </is>
      </c>
      <c r="F3" s="3" t="inlineStr">
        <is>
          <t>Ellenőrizve</t>
        </is>
      </c>
      <c r="G3" s="4" t="inlineStr">
        <is>
          <t>2026.01.15.</t>
        </is>
      </c>
      <c r="H3" s="5">
        <f>IFERROR(SUMIF(Tranzakciók!D$3:D$12,A3,Tranzakciók!I$3:I$12),0)</f>
        <v/>
      </c>
      <c r="I3" s="5">
        <f>IFERROR(SUMIF(Tranzakciók!D$3:D$12,A3,Tranzakciók!K$3:K$12),0)</f>
        <v/>
      </c>
    </row>
    <row r="4">
      <c r="A4" s="6" t="inlineStr">
        <is>
          <t>Kovács Anna egyéni vállalkozó</t>
        </is>
      </c>
      <c r="B4" s="6" t="inlineStr">
        <is>
          <t>egyéni vállalkozó</t>
        </is>
      </c>
      <c r="C4" s="6" t="inlineStr">
        <is>
          <t>Debrecen</t>
        </is>
      </c>
      <c r="D4" s="6" t="inlineStr">
        <is>
          <t>98765432-1-09</t>
        </is>
      </c>
      <c r="E4" s="6" t="inlineStr">
        <is>
          <t>aktív</t>
        </is>
      </c>
      <c r="F4" s="6" t="inlineStr">
        <is>
          <t>Nem ellenőrizve</t>
        </is>
      </c>
      <c r="G4" s="7" t="inlineStr">
        <is>
          <t>2026.01.22.</t>
        </is>
      </c>
      <c r="H4" s="8">
        <f>IFERROR(SUMIF(Tranzakciók!D$3:D$12,A4,Tranzakciók!I$3:I$12),0)</f>
        <v/>
      </c>
      <c r="I4" s="8">
        <f>IFERROR(SUMIF(Tranzakciók!D$3:D$12,A4,Tranzakciók!K$3:K$12),0)</f>
        <v/>
      </c>
    </row>
    <row r="5">
      <c r="A5" s="3" t="inlineStr">
        <is>
          <t>Szabó Gábor Bt.</t>
        </is>
      </c>
      <c r="B5" s="3" t="inlineStr">
        <is>
          <t>Bt.</t>
        </is>
      </c>
      <c r="C5" s="3" t="inlineStr">
        <is>
          <t>Szeged</t>
        </is>
      </c>
      <c r="D5" s="3" t="inlineStr">
        <is>
          <t>11223344-2-06</t>
        </is>
      </c>
      <c r="E5" s="3" t="inlineStr">
        <is>
          <t>szünetelő</t>
        </is>
      </c>
      <c r="F5" s="3" t="inlineStr">
        <is>
          <t>Ellenőrizve</t>
        </is>
      </c>
      <c r="G5" s="4" t="inlineStr">
        <is>
          <t>2026.02.05.</t>
        </is>
      </c>
      <c r="H5" s="5">
        <f>IFERROR(SUMIF(Tranzakciók!D$3:D$12,A5,Tranzakciók!I$3:I$12),0)</f>
        <v/>
      </c>
      <c r="I5" s="5">
        <f>IFERROR(SUMIF(Tranzakciók!D$3:D$12,A5,Tranzakciók!K$3:K$12),0)</f>
        <v/>
      </c>
    </row>
    <row r="6">
      <c r="A6" s="6" t="inlineStr">
        <is>
          <t>Tóth Erzsébet Kft.</t>
        </is>
      </c>
      <c r="B6" s="6" t="inlineStr">
        <is>
          <t>Kft.</t>
        </is>
      </c>
      <c r="C6" s="6" t="inlineStr">
        <is>
          <t>Miskolc</t>
        </is>
      </c>
      <c r="D6" s="6" t="inlineStr">
        <is>
          <t>55667788-2-05</t>
        </is>
      </c>
      <c r="E6" s="6" t="inlineStr">
        <is>
          <t>aktív</t>
        </is>
      </c>
      <c r="F6" s="6" t="inlineStr">
        <is>
          <t>Ellenőrizve</t>
        </is>
      </c>
      <c r="G6" s="7" t="inlineStr">
        <is>
          <t>2026.02.18.</t>
        </is>
      </c>
      <c r="H6" s="8">
        <f>IFERROR(SUMIF(Tranzakciók!D$3:D$12,A6,Tranzakciók!I$3:I$12),0)</f>
        <v/>
      </c>
      <c r="I6" s="8">
        <f>IFERROR(SUMIF(Tranzakciók!D$3:D$12,A6,Tranzakciók!K$3:K$12),0)</f>
        <v/>
      </c>
    </row>
    <row r="7">
      <c r="A7" s="3" t="inlineStr">
        <is>
          <t>Horváth Zoltán egyéni vállalkozó</t>
        </is>
      </c>
      <c r="B7" s="3" t="inlineStr">
        <is>
          <t>egyéni vállalkozó</t>
        </is>
      </c>
      <c r="C7" s="3" t="inlineStr">
        <is>
          <t>Pécs</t>
        </is>
      </c>
      <c r="D7" s="3" t="inlineStr">
        <is>
          <t>33445566-1-14</t>
        </is>
      </c>
      <c r="E7" s="3" t="inlineStr">
        <is>
          <t>kockázatos</t>
        </is>
      </c>
      <c r="F7" s="3" t="inlineStr">
        <is>
          <t>Nem ellenőrizve</t>
        </is>
      </c>
      <c r="G7" s="4" t="inlineStr">
        <is>
          <t>2026.03.10.</t>
        </is>
      </c>
      <c r="H7" s="5">
        <f>IFERROR(SUMIF(Tranzakciók!D$3:D$12,A7,Tranzakciók!I$3:I$12),0)</f>
        <v/>
      </c>
      <c r="I7" s="5">
        <f>IFERROR(SUMIF(Tranzakciók!D$3:D$12,A7,Tranzakciók!K$3:K$12),0)</f>
        <v/>
      </c>
    </row>
    <row r="8">
      <c r="A8" s="6" t="inlineStr">
        <is>
          <t>Kiss Mária Bt.</t>
        </is>
      </c>
      <c r="B8" s="6" t="inlineStr">
        <is>
          <t>Bt.</t>
        </is>
      </c>
      <c r="C8" s="6" t="inlineStr">
        <is>
          <t>Győr</t>
        </is>
      </c>
      <c r="D8" s="6" t="inlineStr">
        <is>
          <t>77889900-2-08</t>
        </is>
      </c>
      <c r="E8" s="6" t="inlineStr">
        <is>
          <t>aktív</t>
        </is>
      </c>
      <c r="F8" s="6" t="inlineStr">
        <is>
          <t>Ellenőrizve</t>
        </is>
      </c>
      <c r="G8" s="7" t="inlineStr">
        <is>
          <t>2026.03.25.</t>
        </is>
      </c>
      <c r="H8" s="8">
        <f>IFERROR(SUMIF(Tranzakciók!D$3:D$12,A8,Tranzakciók!I$3:I$12),0)</f>
        <v/>
      </c>
      <c r="I8" s="8">
        <f>IFERROR(SUMIF(Tranzakciók!D$3:D$12,A8,Tranzakciók!K$3:K$12),0)</f>
        <v/>
      </c>
    </row>
    <row r="9">
      <c r="A9" s="3" t="inlineStr">
        <is>
          <t>Varga István Kft.</t>
        </is>
      </c>
      <c r="B9" s="3" t="inlineStr">
        <is>
          <t>Kft.</t>
        </is>
      </c>
      <c r="C9" s="3" t="inlineStr">
        <is>
          <t>Nyíregyháza</t>
        </is>
      </c>
      <c r="D9" s="3" t="inlineStr">
        <is>
          <t>22334455-2-41</t>
        </is>
      </c>
      <c r="E9" s="3" t="inlineStr">
        <is>
          <t>aktív</t>
        </is>
      </c>
      <c r="F9" s="3" t="inlineStr">
        <is>
          <t>Ellenőrizve</t>
        </is>
      </c>
      <c r="G9" s="4" t="inlineStr">
        <is>
          <t>2026.04.08.</t>
        </is>
      </c>
      <c r="H9" s="5">
        <f>IFERROR(SUMIF(Tranzakciók!D$3:D$12,A9,Tranzakciók!I$3:I$12),0)</f>
        <v/>
      </c>
      <c r="I9" s="5">
        <f>IFERROR(SUMIF(Tranzakciók!D$3:D$12,A9,Tranzakciók!K$3:K$12),0)</f>
        <v/>
      </c>
    </row>
    <row r="10">
      <c r="A10" s="6" t="inlineStr">
        <is>
          <t>Németh Judit egyéni vállalkozó</t>
        </is>
      </c>
      <c r="B10" s="6" t="inlineStr">
        <is>
          <t>egyéni vállalkozó</t>
        </is>
      </c>
      <c r="C10" s="6" t="inlineStr">
        <is>
          <t>Kecskemét</t>
        </is>
      </c>
      <c r="D10" s="6" t="inlineStr">
        <is>
          <t>66778899-1-03</t>
        </is>
      </c>
      <c r="E10" s="6" t="inlineStr">
        <is>
          <t>aktív</t>
        </is>
      </c>
      <c r="F10" s="6" t="inlineStr">
        <is>
          <t>Nem ellenőrizve</t>
        </is>
      </c>
      <c r="G10" s="7" t="inlineStr">
        <is>
          <t>2026.04.20.</t>
        </is>
      </c>
      <c r="H10" s="8">
        <f>IFERROR(SUMIF(Tranzakciók!D$3:D$12,A10,Tranzakciók!I$3:I$12),0)</f>
        <v/>
      </c>
      <c r="I10" s="8">
        <f>IFERROR(SUMIF(Tranzakciók!D$3:D$12,A10,Tranzakciók!K$3:K$12),0)</f>
        <v/>
      </c>
    </row>
    <row r="11">
      <c r="A11" s="3" t="inlineStr">
        <is>
          <t>Farkas Tamás Bt.</t>
        </is>
      </c>
      <c r="B11" s="3" t="inlineStr">
        <is>
          <t>Bt.</t>
        </is>
      </c>
      <c r="C11" s="3" t="inlineStr">
        <is>
          <t>Székesfehérvár</t>
        </is>
      </c>
      <c r="D11" s="3" t="inlineStr">
        <is>
          <t>44556677-2-07</t>
        </is>
      </c>
      <c r="E11" s="3" t="inlineStr">
        <is>
          <t>szünetelő</t>
        </is>
      </c>
      <c r="F11" s="3" t="inlineStr">
        <is>
          <t>Ellenőrizve</t>
        </is>
      </c>
      <c r="G11" s="4" t="inlineStr">
        <is>
          <t>2026.05.14.</t>
        </is>
      </c>
      <c r="H11" s="5">
        <f>IFERROR(SUMIF(Tranzakciók!D$3:D$12,A11,Tranzakciók!I$3:I$12),0)</f>
        <v/>
      </c>
      <c r="I11" s="5">
        <f>IFERROR(SUMIF(Tranzakciók!D$3:D$12,A11,Tranzakciók!K$3:K$12),0)</f>
        <v/>
      </c>
    </row>
    <row r="12">
      <c r="A12" s="6" t="inlineStr">
        <is>
          <t>Balogh Éva Kft.</t>
        </is>
      </c>
      <c r="B12" s="6" t="inlineStr">
        <is>
          <t>Kft.</t>
        </is>
      </c>
      <c r="C12" s="6" t="inlineStr">
        <is>
          <t>Szombathely</t>
        </is>
      </c>
      <c r="D12" s="6" t="inlineStr">
        <is>
          <t>88990011-2-41</t>
        </is>
      </c>
      <c r="E12" s="6" t="inlineStr">
        <is>
          <t>aktív</t>
        </is>
      </c>
      <c r="F12" s="6" t="inlineStr">
        <is>
          <t>Ellenőrizve</t>
        </is>
      </c>
      <c r="G12" s="7" t="inlineStr">
        <is>
          <t>2026.06.03.</t>
        </is>
      </c>
      <c r="H12" s="8">
        <f>IFERROR(SUMIF(Tranzakciók!D$3:D$12,A12,Tranzakciók!I$3:I$12),0)</f>
        <v/>
      </c>
      <c r="I12" s="8">
        <f>IFERROR(SUMIF(Tranzakciók!D$3:D$12,A12,Tranzakciók!K$3:K$12),0)</f>
        <v/>
      </c>
    </row>
    <row r="13">
      <c r="G13" s="9" t="inlineStr">
        <is>
          <t>ÖSSZESEN:</t>
        </is>
      </c>
      <c r="H13" s="10">
        <f>SUM(H3:H12)</f>
        <v/>
      </c>
      <c r="I13" s="10">
        <f>SUM(I3:I12)</f>
        <v/>
      </c>
    </row>
    <row r="14" ht="22" customHeight="1">
      <c r="A14" s="16" t="inlineStr">
        <is>
          <t>VLOOKUP SEGÉDTÁBLA – Partner típus kockázati besorolás</t>
        </is>
      </c>
      <c r="B14" s="29" t="n"/>
      <c r="C14" s="29" t="n"/>
      <c r="D14" s="29" t="n"/>
      <c r="E14" s="29" t="n"/>
      <c r="F14" s="29" t="n"/>
      <c r="G14" s="29" t="n"/>
      <c r="H14" s="29" t="n"/>
      <c r="I14" s="18" t="n"/>
    </row>
    <row r="15">
      <c r="A15" s="2" t="inlineStr">
        <is>
          <t>Partner típusa</t>
        </is>
      </c>
      <c r="B15" s="2" t="inlineStr">
        <is>
          <t>Kockázati besorolás</t>
        </is>
      </c>
      <c r="C15" s="2" t="inlineStr">
        <is>
          <t>Alap ÁFA logika</t>
        </is>
      </c>
    </row>
    <row r="16">
      <c r="A16" s="3" t="inlineStr">
        <is>
          <t>Kft.</t>
        </is>
      </c>
      <c r="B16" s="3" t="inlineStr">
        <is>
          <t>Alacsony</t>
        </is>
      </c>
      <c r="C16" s="3" t="inlineStr">
        <is>
          <t>Általános 27% ÁFA</t>
        </is>
      </c>
    </row>
    <row r="17">
      <c r="A17" s="6" t="inlineStr">
        <is>
          <t>Bt.</t>
        </is>
      </c>
      <c r="B17" s="6" t="inlineStr">
        <is>
          <t>Közepes</t>
        </is>
      </c>
      <c r="C17" s="6" t="inlineStr">
        <is>
          <t>Általános 27% ÁFA</t>
        </is>
      </c>
    </row>
    <row r="18">
      <c r="A18" s="3" t="inlineStr">
        <is>
          <t>egyéni vállalkozó</t>
        </is>
      </c>
      <c r="B18" s="3" t="inlineStr">
        <is>
          <t>Magas</t>
        </is>
      </c>
      <c r="C18" s="3" t="inlineStr">
        <is>
          <t>KATA / átalányadó figyelés szükséges</t>
        </is>
      </c>
    </row>
    <row r="19">
      <c r="A19" s="6" t="inlineStr">
        <is>
          <t>Zrt.</t>
        </is>
      </c>
      <c r="B19" s="6" t="inlineStr">
        <is>
          <t>Alacsony</t>
        </is>
      </c>
      <c r="C19" s="6" t="inlineStr">
        <is>
          <t>Általános 27% ÁFA</t>
        </is>
      </c>
    </row>
    <row r="20">
      <c r="A20" s="3" t="inlineStr">
        <is>
          <t>Nyrt.</t>
        </is>
      </c>
      <c r="B20" s="3" t="inlineStr">
        <is>
          <t>Alacsony</t>
        </is>
      </c>
      <c r="C20" s="3" t="inlineStr">
        <is>
          <t>Általános 27% ÁFA</t>
        </is>
      </c>
    </row>
  </sheetData>
  <mergeCells count="2">
    <mergeCell ref="A1:I1"/>
    <mergeCell ref="A14:I14"/>
  </mergeCells>
  <conditionalFormatting sqref="E3:E12">
    <cfRule type="expression" priority="1" dxfId="0" stopIfTrue="1">
      <formula>E3="kockázatos"</formula>
    </cfRule>
    <cfRule type="expression" priority="2" dxfId="2" stopIfTrue="1">
      <formula>E3="szünetelő"</formula>
    </cfRule>
  </conditionalFormatting>
  <dataValidations count="2">
    <dataValidation sqref="E3:E12" showErrorMessage="1" showInputMessage="1" allowBlank="1" type="list">
      <formula1>"aktív,szünetelő,kockázatos"</formula1>
    </dataValidation>
    <dataValidation sqref="F3:F12" showErrorMessage="1" showInputMessage="1" allowBlank="1" type="list">
      <formula1>"Ellenőrizve,Nem ellenőrizve"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0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</cols>
  <sheetData>
    <row r="1" ht="36" customHeight="1">
      <c r="A1" s="1" t="inlineStr">
        <is>
          <t>ÚTMUTATÓ – ÁFA BEVALLÁS EXCEL SABLON HASZNÁLATA</t>
        </is>
      </c>
    </row>
    <row r="2"/>
    <row r="3" ht="22" customHeight="1">
      <c r="A3" s="26" t="inlineStr">
        <is>
          <t>A SABLON CÉLJA</t>
        </is>
      </c>
      <c r="B3" s="29" t="n"/>
      <c r="C3" s="29" t="n"/>
      <c r="D3" s="29" t="n"/>
      <c r="E3" s="29" t="n"/>
      <c r="F3" s="18" t="n"/>
    </row>
    <row r="4" ht="18" customHeight="1">
      <c r="A4" s="27" t="inlineStr">
        <is>
          <t xml:space="preserve">  ▸  Ez az Excel munkafüzet az áfa-bevallás előkészítéséhez nyújt segítséget.</t>
        </is>
      </c>
      <c r="B4" s="29" t="n"/>
      <c r="C4" s="29" t="n"/>
      <c r="D4" s="29" t="n"/>
      <c r="E4" s="29" t="n"/>
      <c r="F4" s="18" t="n"/>
    </row>
    <row r="5" ht="18" customHeight="1">
      <c r="A5" s="28" t="inlineStr">
        <is>
          <t xml:space="preserve">  ▸  A sablon automatikusan összesíti a tranzakciókat ÁFA-kulcs és típus szerint.</t>
        </is>
      </c>
      <c r="B5" s="29" t="n"/>
      <c r="C5" s="29" t="n"/>
      <c r="D5" s="29" t="n"/>
      <c r="E5" s="29" t="n"/>
      <c r="F5" s="18" t="n"/>
    </row>
    <row r="6" ht="18" customHeight="1">
      <c r="A6" s="27" t="inlineStr">
        <is>
          <t xml:space="preserve">  ▸  A munkafüzet NEM helyettesíti a hivatalos NAV-bevallást (08-as nyomtatvány).</t>
        </is>
      </c>
      <c r="B6" s="29" t="n"/>
      <c r="C6" s="29" t="n"/>
      <c r="D6" s="29" t="n"/>
      <c r="E6" s="29" t="n"/>
      <c r="F6" s="18" t="n"/>
    </row>
    <row r="7" ht="18" customHeight="1">
      <c r="A7" s="28" t="inlineStr">
        <is>
          <t xml:space="preserve">  ▸  Kizárólag belső könyvelési segédletként alkalmazható.</t>
        </is>
      </c>
      <c r="B7" s="29" t="n"/>
      <c r="C7" s="29" t="n"/>
      <c r="D7" s="29" t="n"/>
      <c r="E7" s="29" t="n"/>
      <c r="F7" s="18" t="n"/>
    </row>
    <row r="8"/>
    <row r="9" ht="22" customHeight="1">
      <c r="A9" s="26" t="inlineStr">
        <is>
          <t>1. MUNKALAP – TRANZAKCIÓK</t>
        </is>
      </c>
      <c r="B9" s="29" t="n"/>
      <c r="C9" s="29" t="n"/>
      <c r="D9" s="29" t="n"/>
      <c r="E9" s="29" t="n"/>
      <c r="F9" s="18" t="n"/>
    </row>
    <row r="10" ht="18" customHeight="1">
      <c r="A10" s="27" t="inlineStr">
        <is>
          <t xml:space="preserve">  ▸  Ide kell felvinni minden számlát és bizonylatot időrendi sorrendben.</t>
        </is>
      </c>
      <c r="B10" s="29" t="n"/>
      <c r="C10" s="29" t="n"/>
      <c r="D10" s="29" t="n"/>
      <c r="E10" s="29" t="n"/>
      <c r="F10" s="18" t="n"/>
    </row>
    <row r="11" ht="18" customHeight="1">
      <c r="A11" s="28" t="inlineStr">
        <is>
          <t xml:space="preserve">  ▸  Kötelező mezők: Bizonylatszám, Dátum, Partner neve, Nettó érték, ÁFA kulcs.</t>
        </is>
      </c>
      <c r="B11" s="29" t="n"/>
      <c r="C11" s="29" t="n"/>
      <c r="D11" s="29" t="n"/>
      <c r="E11" s="29" t="n"/>
      <c r="F11" s="18" t="n"/>
    </row>
    <row r="12" ht="18" customHeight="1">
      <c r="A12" s="27" t="inlineStr">
        <is>
          <t xml:space="preserve">  ▸  A Nettó érték (I oszlop) manuálisan kitöltendő sárga háttérű mező.</t>
        </is>
      </c>
      <c r="B12" s="29" t="n"/>
      <c r="C12" s="29" t="n"/>
      <c r="D12" s="29" t="n"/>
      <c r="E12" s="29" t="n"/>
      <c r="F12" s="18" t="n"/>
    </row>
    <row r="13" ht="18" customHeight="1">
      <c r="A13" s="28" t="inlineStr">
        <is>
          <t xml:space="preserve">  ▸  Az ÁFA összege (K oszlop) és Bruttó érték (L oszlop) automatikusan számított.</t>
        </is>
      </c>
      <c r="B13" s="29" t="n"/>
      <c r="C13" s="29" t="n"/>
      <c r="D13" s="29" t="n"/>
      <c r="E13" s="29" t="n"/>
      <c r="F13" s="18" t="n"/>
    </row>
    <row r="14" ht="18" customHeight="1">
      <c r="A14" s="27" t="inlineStr">
        <is>
          <t xml:space="preserve">  ▸  Bevétel / Kiadás (M oszlop): értékesítés esetén 'Bevétel', vásárlásnál 'Kiadás'.</t>
        </is>
      </c>
      <c r="B14" s="29" t="n"/>
      <c r="C14" s="29" t="n"/>
      <c r="D14" s="29" t="n"/>
      <c r="E14" s="29" t="n"/>
      <c r="F14" s="18" t="n"/>
    </row>
    <row r="15" ht="18" customHeight="1">
      <c r="A15" s="28" t="inlineStr">
        <is>
          <t xml:space="preserve">  ▸  Dátumformátum: ÉÉÉÉ.HH.NN. (pl. 2026.03.15.)</t>
        </is>
      </c>
      <c r="B15" s="29" t="n"/>
      <c r="C15" s="29" t="n"/>
      <c r="D15" s="29" t="n"/>
      <c r="E15" s="29" t="n"/>
      <c r="F15" s="18" t="n"/>
    </row>
    <row r="16"/>
    <row r="17" ht="22" customHeight="1">
      <c r="A17" s="26" t="inlineStr">
        <is>
          <t>2. MUNKALAP – ÁFA ÖSSZESÍTŐ</t>
        </is>
      </c>
      <c r="B17" s="29" t="n"/>
      <c r="C17" s="29" t="n"/>
      <c r="D17" s="29" t="n"/>
      <c r="E17" s="29" t="n"/>
      <c r="F17" s="18" t="n"/>
    </row>
    <row r="18" ht="18" customHeight="1">
      <c r="A18" s="27" t="inlineStr">
        <is>
          <t xml:space="preserve">  ▸  Automatikusan összesíti a Tranzakciók lapból a havi ÁFA adatokat.</t>
        </is>
      </c>
      <c r="B18" s="29" t="n"/>
      <c r="C18" s="29" t="n"/>
      <c r="D18" s="29" t="n"/>
      <c r="E18" s="29" t="n"/>
      <c r="F18" s="18" t="n"/>
    </row>
    <row r="19" ht="18" customHeight="1">
      <c r="A19" s="28" t="inlineStr">
        <is>
          <t xml:space="preserve">  ▸  Fizetendő ÁFA = értékesítési nettó × ÁFA-kulcs.</t>
        </is>
      </c>
      <c r="B19" s="29" t="n"/>
      <c r="C19" s="29" t="n"/>
      <c r="D19" s="29" t="n"/>
      <c r="E19" s="29" t="n"/>
      <c r="F19" s="18" t="n"/>
    </row>
    <row r="20" ht="18" customHeight="1">
      <c r="A20" s="27" t="inlineStr">
        <is>
          <t xml:space="preserve">  ▸  Levonható ÁFA = beszerzési nettó × ÁFA-kulcs (előzetesen felszámított).</t>
        </is>
      </c>
      <c r="B20" s="29" t="n"/>
      <c r="C20" s="29" t="n"/>
      <c r="D20" s="29" t="n"/>
      <c r="E20" s="29" t="n"/>
      <c r="F20" s="18" t="n"/>
    </row>
    <row r="21" ht="18" customHeight="1">
      <c r="A21" s="28" t="inlineStr">
        <is>
          <t xml:space="preserve">  ▸  Nettó egyenleg: pozitív = fizetendő NAV felé; negatív = visszaigényelhető.</t>
        </is>
      </c>
      <c r="B21" s="29" t="n"/>
      <c r="C21" s="29" t="n"/>
      <c r="D21" s="29" t="n"/>
      <c r="E21" s="29" t="n"/>
      <c r="F21" s="18" t="n"/>
    </row>
    <row r="22" ht="18" customHeight="1">
      <c r="A22" s="27" t="inlineStr">
        <is>
          <t xml:space="preserve">  ▸  A figyelmeztetés oszlop automatikusan jelzi a fizetési kötelezettséget.</t>
        </is>
      </c>
      <c r="B22" s="29" t="n"/>
      <c r="C22" s="29" t="n"/>
      <c r="D22" s="29" t="n"/>
      <c r="E22" s="29" t="n"/>
      <c r="F22" s="18" t="n"/>
    </row>
    <row r="23" ht="18" customHeight="1">
      <c r="A23" s="28" t="inlineStr">
        <is>
          <t xml:space="preserve">  ▸  Diagram 1: Fizetendő vs. Levonható ÁFA havi bontásban.</t>
        </is>
      </c>
      <c r="B23" s="29" t="n"/>
      <c r="C23" s="29" t="n"/>
      <c r="D23" s="29" t="n"/>
      <c r="E23" s="29" t="n"/>
      <c r="F23" s="18" t="n"/>
    </row>
    <row r="24" ht="18" customHeight="1">
      <c r="A24" s="27" t="inlineStr">
        <is>
          <t xml:space="preserve">  ▸  Diagram 2: Nettó összetétel ÁFA-kulcsonként (kördiagram).</t>
        </is>
      </c>
      <c r="B24" s="29" t="n"/>
      <c r="C24" s="29" t="n"/>
      <c r="D24" s="29" t="n"/>
      <c r="E24" s="29" t="n"/>
      <c r="F24" s="18" t="n"/>
    </row>
    <row r="25" ht="18" customHeight="1">
      <c r="A25" s="28" t="inlineStr">
        <is>
          <t xml:space="preserve">  ▸  Diagram 3: Időszaki nettó forgalom vonaldiagramon.</t>
        </is>
      </c>
      <c r="B25" s="29" t="n"/>
      <c r="C25" s="29" t="n"/>
      <c r="D25" s="29" t="n"/>
      <c r="E25" s="29" t="n"/>
      <c r="F25" s="18" t="n"/>
    </row>
    <row r="26"/>
    <row r="27" ht="22" customHeight="1">
      <c r="A27" s="26" t="inlineStr">
        <is>
          <t>3. MUNKALAP – PARTNER LISTA</t>
        </is>
      </c>
      <c r="B27" s="29" t="n"/>
      <c r="C27" s="29" t="n"/>
      <c r="D27" s="29" t="n"/>
      <c r="E27" s="29" t="n"/>
      <c r="F27" s="18" t="n"/>
    </row>
    <row r="28" ht="18" customHeight="1">
      <c r="A28" s="27" t="inlineStr">
        <is>
          <t xml:space="preserve">  ▸  Tartalmazza az összes partner adatát és NAV-ellenőrzési státuszát.</t>
        </is>
      </c>
      <c r="B28" s="29" t="n"/>
      <c r="C28" s="29" t="n"/>
      <c r="D28" s="29" t="n"/>
      <c r="E28" s="29" t="n"/>
      <c r="F28" s="18" t="n"/>
    </row>
    <row r="29" ht="18" customHeight="1">
      <c r="A29" s="28" t="inlineStr">
        <is>
          <t xml:space="preserve">  ▸  A státusz lehet: aktív, szünetelő, kockázatos – piros háttér jelzi a kockázatosat.</t>
        </is>
      </c>
      <c r="B29" s="29" t="n"/>
      <c r="C29" s="29" t="n"/>
      <c r="D29" s="29" t="n"/>
      <c r="E29" s="29" t="n"/>
      <c r="F29" s="18" t="n"/>
    </row>
    <row r="30" ht="18" customHeight="1">
      <c r="A30" s="27" t="inlineStr">
        <is>
          <t xml:space="preserve">  ▸  Az Összes nettó és Összes ÁFA oszlopok SUMIF képlettel töltődnek ki.</t>
        </is>
      </c>
      <c r="B30" s="29" t="n"/>
      <c r="C30" s="29" t="n"/>
      <c r="D30" s="29" t="n"/>
      <c r="E30" s="29" t="n"/>
      <c r="F30" s="18" t="n"/>
    </row>
    <row r="31" ht="18" customHeight="1">
      <c r="A31" s="28" t="inlineStr">
        <is>
          <t xml:space="preserve">  ▸  A VLOOKUP segédtábla a partner típushoz rendel kockázati besorolást.</t>
        </is>
      </c>
      <c r="B31" s="29" t="n"/>
      <c r="C31" s="29" t="n"/>
      <c r="D31" s="29" t="n"/>
      <c r="E31" s="29" t="n"/>
      <c r="F31" s="18" t="n"/>
    </row>
    <row r="32" ht="18" customHeight="1">
      <c r="A32" s="27" t="inlineStr">
        <is>
          <t xml:space="preserve">  ▸  Minden egyéni vállalkozó partnernél ellenőrizze KATA-státuszát!</t>
        </is>
      </c>
      <c r="B32" s="29" t="n"/>
      <c r="C32" s="29" t="n"/>
      <c r="D32" s="29" t="n"/>
      <c r="E32" s="29" t="n"/>
      <c r="F32" s="18" t="n"/>
    </row>
    <row r="33"/>
    <row r="34" ht="22" customHeight="1">
      <c r="A34" s="26" t="inlineStr">
        <is>
          <t>ÁFA KULCSOK MAGYARÁZATA</t>
        </is>
      </c>
      <c r="B34" s="29" t="n"/>
      <c r="C34" s="29" t="n"/>
      <c r="D34" s="29" t="n"/>
      <c r="E34" s="29" t="n"/>
      <c r="F34" s="18" t="n"/>
    </row>
    <row r="35" ht="18" customHeight="1">
      <c r="A35" s="27" t="inlineStr">
        <is>
          <t xml:space="preserve">  ▸  27% – Általános ÁFA-kulcs: legtöbb termék és szolgáltatás.</t>
        </is>
      </c>
      <c r="B35" s="29" t="n"/>
      <c r="C35" s="29" t="n"/>
      <c r="D35" s="29" t="n"/>
      <c r="E35" s="29" t="n"/>
      <c r="F35" s="18" t="n"/>
    </row>
    <row r="36" ht="18" customHeight="1">
      <c r="A36" s="28" t="inlineStr">
        <is>
          <t xml:space="preserve">  ▸  18% – Kedvezményes kulcs: pl. étkezési szolgáltatás, egyes élelmiszerek.</t>
        </is>
      </c>
      <c r="B36" s="29" t="n"/>
      <c r="C36" s="29" t="n"/>
      <c r="D36" s="29" t="n"/>
      <c r="E36" s="29" t="n"/>
      <c r="F36" s="18" t="n"/>
    </row>
    <row r="37" ht="18" customHeight="1">
      <c r="A37" s="27" t="inlineStr">
        <is>
          <t xml:space="preserve">  ▸  5% – Kedvezményes kulcs: pl. gyógyszer, könyv, internet-szolgáltatás.</t>
        </is>
      </c>
      <c r="B37" s="29" t="n"/>
      <c r="C37" s="29" t="n"/>
      <c r="D37" s="29" t="n"/>
      <c r="E37" s="29" t="n"/>
      <c r="F37" s="18" t="n"/>
    </row>
    <row r="38" ht="18" customHeight="1">
      <c r="A38" s="28" t="inlineStr">
        <is>
          <t xml:space="preserve">  ▸  0% / Adómentes – Pl. export, EU-n belüli értékesítés, oktatás.</t>
        </is>
      </c>
      <c r="B38" s="29" t="n"/>
      <c r="C38" s="29" t="n"/>
      <c r="D38" s="29" t="n"/>
      <c r="E38" s="29" t="n"/>
      <c r="F38" s="18" t="n"/>
    </row>
    <row r="39"/>
    <row r="40" ht="22" customHeight="1">
      <c r="A40" s="26" t="inlineStr">
        <is>
          <t>NAV ELLENŐRZÉSI JAVASLATOK</t>
        </is>
      </c>
      <c r="B40" s="29" t="n"/>
      <c r="C40" s="29" t="n"/>
      <c r="D40" s="29" t="n"/>
      <c r="E40" s="29" t="n"/>
      <c r="F40" s="18" t="n"/>
    </row>
    <row r="41" ht="18" customHeight="1">
      <c r="A41" s="27" t="inlineStr">
        <is>
          <t xml:space="preserve">  ▸  Minden partnert ellenőrizzen az ÁNYK / NAV Online Számla rendszerben.</t>
        </is>
      </c>
      <c r="B41" s="29" t="n"/>
      <c r="C41" s="29" t="n"/>
      <c r="D41" s="29" t="n"/>
      <c r="E41" s="29" t="n"/>
      <c r="F41" s="18" t="n"/>
    </row>
    <row r="42" ht="18" customHeight="1">
      <c r="A42" s="28" t="inlineStr">
        <is>
          <t xml:space="preserve">  ▸  Figyeljen a fordított adózású ügyletekre (pl. építőipar, hulladék).</t>
        </is>
      </c>
      <c r="B42" s="29" t="n"/>
      <c r="C42" s="29" t="n"/>
      <c r="D42" s="29" t="n"/>
      <c r="E42" s="29" t="n"/>
      <c r="F42" s="18" t="n"/>
    </row>
    <row r="43" ht="18" customHeight="1">
      <c r="A43" s="27" t="inlineStr">
        <is>
          <t xml:space="preserve">  ▸  Az előzetesen felszámított ÁFA csak tényleges gazdasági tevékenységre vonható le.</t>
        </is>
      </c>
      <c r="B43" s="29" t="n"/>
      <c r="C43" s="29" t="n"/>
      <c r="D43" s="29" t="n"/>
      <c r="E43" s="29" t="n"/>
      <c r="F43" s="18" t="n"/>
    </row>
    <row r="44" ht="18" customHeight="1">
      <c r="A44" s="28" t="inlineStr">
        <is>
          <t xml:space="preserve">  ▸  Határidő: havi bevalló esetén a tárgyhónapot követő hó 20-a.</t>
        </is>
      </c>
      <c r="B44" s="29" t="n"/>
      <c r="C44" s="29" t="n"/>
      <c r="D44" s="29" t="n"/>
      <c r="E44" s="29" t="n"/>
      <c r="F44" s="18" t="n"/>
    </row>
    <row r="45" ht="18" customHeight="1">
      <c r="A45" s="27" t="inlineStr">
        <is>
          <t xml:space="preserve">  ▸  Negyedéves bevalló esetén a negyedévet követő hó 20-a a határidő.</t>
        </is>
      </c>
      <c r="B45" s="29" t="n"/>
      <c r="C45" s="29" t="n"/>
      <c r="D45" s="29" t="n"/>
      <c r="E45" s="29" t="n"/>
      <c r="F45" s="18" t="n"/>
    </row>
    <row r="46" ht="18" customHeight="1">
      <c r="A46" s="28" t="inlineStr">
        <is>
          <t xml:space="preserve">  ▸  Kötelező elektronikus benyújtás: NAV Online Felületen vagy ÁNYK programmal.</t>
        </is>
      </c>
      <c r="B46" s="29" t="n"/>
      <c r="C46" s="29" t="n"/>
      <c r="D46" s="29" t="n"/>
      <c r="E46" s="29" t="n"/>
      <c r="F46" s="18" t="n"/>
    </row>
    <row r="47" ht="18" customHeight="1">
      <c r="A47" s="27" t="inlineStr">
        <is>
          <t xml:space="preserve">  ▸  2026-tól az e-Számla rendszer adatszolgáltatási kötelezettség folyamatosan bővül.</t>
        </is>
      </c>
      <c r="B47" s="29" t="n"/>
      <c r="C47" s="29" t="n"/>
      <c r="D47" s="29" t="n"/>
      <c r="E47" s="29" t="n"/>
      <c r="F47" s="18" t="n"/>
    </row>
  </sheetData>
  <mergeCells count="41">
    <mergeCell ref="A1:F1"/>
    <mergeCell ref="A3:F3"/>
    <mergeCell ref="A4:F4"/>
    <mergeCell ref="A5:F5"/>
    <mergeCell ref="A6:F6"/>
    <mergeCell ref="A7:F7"/>
    <mergeCell ref="A9:F9"/>
    <mergeCell ref="A10:F10"/>
    <mergeCell ref="A11:F11"/>
    <mergeCell ref="A12:F12"/>
    <mergeCell ref="A13:F13"/>
    <mergeCell ref="A14:F14"/>
    <mergeCell ref="A15:F15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7:F27"/>
    <mergeCell ref="A28:F28"/>
    <mergeCell ref="A29:F29"/>
    <mergeCell ref="A30:F30"/>
    <mergeCell ref="A31:F31"/>
    <mergeCell ref="A32:F32"/>
    <mergeCell ref="A34:F34"/>
    <mergeCell ref="A35:F35"/>
    <mergeCell ref="A36:F36"/>
    <mergeCell ref="A37:F37"/>
    <mergeCell ref="A38:F38"/>
    <mergeCell ref="A40:F40"/>
    <mergeCell ref="A41:F41"/>
    <mergeCell ref="A42:F42"/>
    <mergeCell ref="A43:F43"/>
    <mergeCell ref="A44:F44"/>
    <mergeCell ref="A45:F45"/>
    <mergeCell ref="A46:F46"/>
    <mergeCell ref="A47:F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2026-06-16T17:20:34Z</dcterms:created>
  <dcterms:modified xmlns:dcterms="http://purl.org/dc/terms/" xmlns:xsi="http://www.w3.org/2001/XMLSchema-instance" xsi:type="dcterms:W3CDTF">2026-06-16T17:20:34Z</dcterms:modified>
</cp:coreProperties>
</file>